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6"/>
  <workbookPr codeName="ThisWorkbook"/>
  <mc:AlternateContent xmlns:mc="http://schemas.openxmlformats.org/markup-compatibility/2006">
    <mc:Choice Requires="x15">
      <x15ac:absPath xmlns:x15ac="http://schemas.microsoft.com/office/spreadsheetml/2010/11/ac" url="/Users/khaledgaafar/Desktop/EI/"/>
    </mc:Choice>
  </mc:AlternateContent>
  <xr:revisionPtr revIDLastSave="0" documentId="8_{A7DD3F57-B438-7A4D-BE6A-1826D2AC31C9}" xr6:coauthVersionLast="47" xr6:coauthVersionMax="47" xr10:uidLastSave="{00000000-0000-0000-0000-000000000000}"/>
  <bookViews>
    <workbookView xWindow="32460" yWindow="-560" windowWidth="38840" windowHeight="22980" xr2:uid="{00000000-000D-0000-FFFF-FFFF00000000}"/>
  </bookViews>
  <sheets>
    <sheet name="Landing page" sheetId="2" r:id="rId1"/>
    <sheet name="I. Reserves data" sheetId="3" r:id="rId2"/>
    <sheet name="II. Production forecast data" sheetId="5" r:id="rId3"/>
    <sheet name="III. Expansion data" sheetId="4" r:id="rId4"/>
    <sheet name="Summary results" sheetId="26" r:id="rId5"/>
    <sheet name="1.0. Fossil Fuel Assumptions" sheetId="22" state="hidden" r:id="rId6"/>
    <sheet name="2.0. Land Assumptions" sheetId="9" state="hidden" r:id="rId7"/>
    <sheet name="3.0. Lists" sheetId="10" state="hidden" r:id="rId8"/>
  </sheets>
  <definedNames>
    <definedName name="_xlnm._FilterDatabase" localSheetId="5" hidden="1">'1.0. Fossil Fuel Assumptions'!#REF!</definedName>
    <definedName name="_xlnm._FilterDatabase" localSheetId="6" hidden="1">'2.0. Land Assumptions'!$B$13:$I$226</definedName>
    <definedName name="solver_cvg" localSheetId="0" hidden="1">0.0001</definedName>
    <definedName name="solver_drv" localSheetId="0" hidden="1">1</definedName>
    <definedName name="solver_eng" localSheetId="0" hidden="1">1</definedName>
    <definedName name="solver_itr" localSheetId="0" hidden="1">2147483647</definedName>
    <definedName name="solver_lin" localSheetId="0" hidden="1">2</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1</definedName>
    <definedName name="solver_nod" localSheetId="0" hidden="1">2147483647</definedName>
    <definedName name="solver_num" localSheetId="0" hidden="1">0</definedName>
    <definedName name="solver_pre" localSheetId="0" hidden="1">0.000001</definedName>
    <definedName name="solver_rbv" localSheetId="0" hidden="1">1</definedName>
    <definedName name="solver_rlx" localSheetId="0" hidden="1">2</definedName>
    <definedName name="solver_rsd" localSheetId="0" hidden="1">0</definedName>
    <definedName name="solver_scl" localSheetId="0" hidden="1">1</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2</definedName>
    <definedName name="solver_val" localSheetId="0" hidden="1">0</definedName>
    <definedName name="solver_ver" localSheetId="0" hidden="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uri="GoogleSheetsCustomDataVersion2">
      <go:sheetsCustomData xmlns:go="http://customooxmlschemas.google.com/" r:id="rId29" roundtripDataChecksum="HVrb/j+e6AOx+YoTuYpyUlziVZabLwN7KgqfcMo7uK0="/>
    </ext>
  </extLst>
</workbook>
</file>

<file path=xl/calcChain.xml><?xml version="1.0" encoding="utf-8"?>
<calcChain xmlns="http://schemas.openxmlformats.org/spreadsheetml/2006/main">
  <c r="H30" i="3" l="1"/>
  <c r="M59" i="9" l="1"/>
  <c r="L59" i="9"/>
  <c r="M54" i="9"/>
  <c r="L54" i="9"/>
  <c r="L61" i="9" l="1"/>
  <c r="D31" i="4" l="1"/>
  <c r="D36" i="3"/>
  <c r="E33" i="3"/>
  <c r="E59" i="4"/>
  <c r="E50" i="3"/>
  <c r="E82" i="3"/>
  <c r="D81" i="3"/>
  <c r="E46" i="4"/>
  <c r="I8" i="3" l="1"/>
  <c r="Q8" i="3"/>
  <c r="D35" i="3"/>
  <c r="E35" i="3"/>
  <c r="L17" i="22"/>
  <c r="N23" i="22"/>
  <c r="N22" i="22"/>
  <c r="L16" i="22"/>
  <c r="M4" i="10"/>
  <c r="M5" i="10"/>
  <c r="M6" i="10"/>
  <c r="M7" i="10"/>
  <c r="M8" i="10"/>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3" i="10"/>
  <c r="D53" i="10"/>
  <c r="D52" i="10"/>
  <c r="D51" i="10"/>
  <c r="D50" i="10"/>
  <c r="E39" i="5" s="1"/>
  <c r="G8" i="9"/>
  <c r="E32" i="4"/>
  <c r="N17" i="22"/>
  <c r="S15" i="22" l="1"/>
  <c r="V21" i="22" l="1"/>
  <c r="T21" i="22"/>
  <c r="F49" i="3"/>
  <c r="B20" i="10"/>
  <c r="B19" i="10"/>
  <c r="C57" i="10"/>
  <c r="C58" i="10" s="1"/>
  <c r="C59" i="10" s="1"/>
  <c r="C60" i="10" s="1"/>
  <c r="C61" i="10" s="1"/>
  <c r="C62" i="10" s="1"/>
  <c r="C63" i="10" s="1"/>
  <c r="C64" i="10" s="1"/>
  <c r="C65" i="10" s="1"/>
  <c r="C66" i="10" s="1"/>
  <c r="C67" i="10" s="1"/>
  <c r="C68" i="10" s="1"/>
  <c r="C69" i="10" s="1"/>
  <c r="C70" i="10" s="1"/>
  <c r="C71" i="10" s="1"/>
  <c r="C72" i="10" s="1"/>
  <c r="C73" i="10" s="1"/>
  <c r="C74" i="10" s="1"/>
  <c r="C75" i="10" s="1"/>
  <c r="C76" i="10" s="1"/>
  <c r="C77" i="10" s="1"/>
  <c r="C78" i="10" s="1"/>
  <c r="C79" i="10" s="1"/>
  <c r="C80" i="10" s="1"/>
  <c r="C81" i="10" s="1"/>
  <c r="C82" i="10" s="1"/>
  <c r="C83" i="10" s="1"/>
  <c r="C84" i="10" s="1"/>
  <c r="C85" i="10" s="1"/>
  <c r="C86" i="10" s="1"/>
  <c r="P39" i="26"/>
  <c r="E61" i="4"/>
  <c r="F58" i="4"/>
  <c r="F38" i="5"/>
  <c r="E31" i="4"/>
  <c r="E36" i="3"/>
  <c r="E83" i="3" l="1"/>
  <c r="E81" i="3"/>
  <c r="D83" i="3"/>
  <c r="D82" i="3"/>
  <c r="D38" i="4" l="1"/>
  <c r="D39" i="3" l="1"/>
  <c r="D40" i="3"/>
  <c r="D37" i="3"/>
  <c r="E84" i="3" s="1"/>
  <c r="E37" i="3"/>
  <c r="E34" i="3" s="1"/>
  <c r="D33" i="3"/>
  <c r="D84" i="3" l="1"/>
  <c r="D37" i="4" l="1"/>
  <c r="N33" i="26" l="1"/>
  <c r="H3" i="9"/>
  <c r="H8" i="9" s="1"/>
  <c r="I36" i="9" s="1"/>
  <c r="N34" i="26" l="1"/>
  <c r="I17" i="9"/>
  <c r="I16" i="9"/>
  <c r="M30" i="26"/>
  <c r="M31" i="26"/>
  <c r="D19" i="4"/>
  <c r="D17" i="4"/>
  <c r="E17" i="4"/>
  <c r="D19" i="3"/>
  <c r="D17" i="3"/>
  <c r="D17" i="5"/>
  <c r="E17" i="3"/>
  <c r="D19" i="5"/>
  <c r="E17" i="5"/>
  <c r="N31" i="26"/>
  <c r="E19" i="4"/>
  <c r="E19" i="5"/>
  <c r="E19" i="3"/>
  <c r="E52" i="3"/>
  <c r="E62" i="4" l="1"/>
  <c r="E53" i="3"/>
  <c r="E54" i="3"/>
  <c r="P4" i="3"/>
  <c r="F24" i="3"/>
  <c r="S21" i="22" l="1"/>
  <c r="S22" i="22"/>
  <c r="S23" i="22"/>
  <c r="F15" i="10" l="1"/>
  <c r="F14" i="10"/>
  <c r="N20" i="22" l="1"/>
  <c r="F16" i="10"/>
  <c r="N19" i="22"/>
  <c r="N18" i="22"/>
  <c r="N16" i="22"/>
  <c r="L23" i="22" l="1"/>
  <c r="T23" i="22" s="1"/>
  <c r="V23" i="22"/>
  <c r="N21" i="22"/>
  <c r="I14" i="9" l="1"/>
  <c r="I37" i="9"/>
  <c r="I173" i="9"/>
  <c r="I71" i="9"/>
  <c r="I21" i="9"/>
  <c r="I97" i="9"/>
  <c r="I146" i="9"/>
  <c r="I35" i="9"/>
  <c r="I85" i="9"/>
  <c r="I81" i="9"/>
  <c r="I155" i="9"/>
  <c r="I59" i="9"/>
  <c r="I47" i="9"/>
  <c r="I202" i="9"/>
  <c r="I224" i="9"/>
  <c r="I220" i="9"/>
  <c r="I212" i="9"/>
  <c r="I148" i="9"/>
  <c r="I70" i="9"/>
  <c r="I88" i="9"/>
  <c r="I24" i="9"/>
  <c r="I207" i="9"/>
  <c r="I191" i="9"/>
  <c r="I133" i="9"/>
  <c r="I42" i="9"/>
  <c r="I110" i="9"/>
  <c r="I128" i="9"/>
  <c r="I44" i="9"/>
  <c r="I69" i="9"/>
  <c r="I83" i="9"/>
  <c r="I93" i="9"/>
  <c r="I150" i="9"/>
  <c r="I118" i="9"/>
  <c r="I53" i="9"/>
  <c r="I67" i="9"/>
  <c r="I98" i="9"/>
  <c r="I143" i="9"/>
  <c r="I43" i="9"/>
  <c r="I111" i="9"/>
  <c r="I186" i="9"/>
  <c r="I208" i="9"/>
  <c r="I204" i="9"/>
  <c r="I196" i="9"/>
  <c r="I137" i="9"/>
  <c r="I62" i="9"/>
  <c r="I80" i="9"/>
  <c r="I205" i="9"/>
  <c r="I189" i="9"/>
  <c r="I117" i="9"/>
  <c r="I34" i="9"/>
  <c r="I94" i="9"/>
  <c r="I112" i="9"/>
  <c r="I92" i="9"/>
  <c r="I129" i="9"/>
  <c r="I109" i="9"/>
  <c r="I55" i="9"/>
  <c r="I145" i="9"/>
  <c r="I101" i="9"/>
  <c r="I89" i="9"/>
  <c r="I87" i="9"/>
  <c r="I105" i="9"/>
  <c r="I95" i="9"/>
  <c r="I27" i="9"/>
  <c r="I159" i="9"/>
  <c r="I113" i="9"/>
  <c r="I192" i="9"/>
  <c r="I188" i="9"/>
  <c r="I156" i="9"/>
  <c r="I132" i="9"/>
  <c r="I54" i="9"/>
  <c r="I72" i="9"/>
  <c r="I221" i="9"/>
  <c r="I203" i="9"/>
  <c r="I187" i="9"/>
  <c r="I90" i="9"/>
  <c r="I26" i="9"/>
  <c r="I225" i="9"/>
  <c r="I96" i="9"/>
  <c r="I28" i="9"/>
  <c r="I107" i="9"/>
  <c r="I23" i="9"/>
  <c r="I140" i="9"/>
  <c r="I152" i="9"/>
  <c r="I171" i="9"/>
  <c r="I162" i="9"/>
  <c r="I106" i="9"/>
  <c r="I177" i="9"/>
  <c r="I41" i="9"/>
  <c r="I179" i="9"/>
  <c r="I63" i="9"/>
  <c r="I119" i="9"/>
  <c r="I214" i="9"/>
  <c r="I226" i="9"/>
  <c r="I190" i="9"/>
  <c r="I125" i="9"/>
  <c r="I121" i="9"/>
  <c r="I46" i="9"/>
  <c r="I64" i="9"/>
  <c r="I217" i="9"/>
  <c r="I201" i="9"/>
  <c r="I185" i="9"/>
  <c r="I82" i="9"/>
  <c r="I18" i="9"/>
  <c r="I219" i="9"/>
  <c r="I84" i="9"/>
  <c r="I20" i="9"/>
  <c r="I136" i="9"/>
  <c r="I130" i="9"/>
  <c r="I170" i="9"/>
  <c r="I61" i="9"/>
  <c r="I138" i="9"/>
  <c r="I102" i="9"/>
  <c r="I135" i="9"/>
  <c r="I161" i="9"/>
  <c r="I57" i="9"/>
  <c r="I163" i="9"/>
  <c r="I15" i="9"/>
  <c r="I79" i="9"/>
  <c r="I198" i="9"/>
  <c r="I210" i="9"/>
  <c r="I157" i="9"/>
  <c r="I180" i="9"/>
  <c r="I116" i="9"/>
  <c r="I38" i="9"/>
  <c r="I56" i="9"/>
  <c r="I215" i="9"/>
  <c r="I199" i="9"/>
  <c r="I183" i="9"/>
  <c r="I74" i="9"/>
  <c r="I223" i="9"/>
  <c r="I158" i="9"/>
  <c r="I76" i="9"/>
  <c r="I168" i="9"/>
  <c r="I29" i="9"/>
  <c r="I134" i="9"/>
  <c r="I154" i="9"/>
  <c r="I19" i="9"/>
  <c r="I178" i="9"/>
  <c r="I166" i="9"/>
  <c r="I49" i="9"/>
  <c r="I65" i="9"/>
  <c r="I139" i="9"/>
  <c r="I167" i="9"/>
  <c r="I31" i="9"/>
  <c r="I182" i="9"/>
  <c r="I194" i="9"/>
  <c r="I216" i="9"/>
  <c r="I169" i="9"/>
  <c r="I100" i="9"/>
  <c r="I30" i="9"/>
  <c r="I48" i="9"/>
  <c r="I213" i="9"/>
  <c r="I197" i="9"/>
  <c r="I181" i="9"/>
  <c r="I66" i="9"/>
  <c r="I174" i="9"/>
  <c r="I176" i="9"/>
  <c r="I68" i="9"/>
  <c r="I120" i="9"/>
  <c r="I131" i="9"/>
  <c r="I77" i="9"/>
  <c r="I45" i="9"/>
  <c r="I51" i="9"/>
  <c r="I104" i="9"/>
  <c r="I114" i="9"/>
  <c r="I33" i="9"/>
  <c r="I115" i="9"/>
  <c r="I123" i="9"/>
  <c r="I127" i="9"/>
  <c r="I151" i="9"/>
  <c r="I172" i="9"/>
  <c r="I200" i="9"/>
  <c r="I222" i="9"/>
  <c r="I164" i="9"/>
  <c r="I86" i="9"/>
  <c r="I22" i="9"/>
  <c r="I40" i="9"/>
  <c r="I211" i="9"/>
  <c r="I195" i="9"/>
  <c r="I165" i="9"/>
  <c r="I58" i="9"/>
  <c r="I142" i="9"/>
  <c r="I160" i="9"/>
  <c r="I60" i="9"/>
  <c r="I122" i="9"/>
  <c r="I39" i="9"/>
  <c r="I147" i="9"/>
  <c r="I73" i="9"/>
  <c r="I99" i="9"/>
  <c r="I108" i="9"/>
  <c r="I175" i="9"/>
  <c r="I124" i="9"/>
  <c r="I75" i="9"/>
  <c r="I91" i="9"/>
  <c r="I103" i="9"/>
  <c r="I218" i="9"/>
  <c r="I141" i="9"/>
  <c r="I184" i="9"/>
  <c r="I206" i="9"/>
  <c r="I153" i="9"/>
  <c r="I78" i="9"/>
  <c r="I32" i="9"/>
  <c r="I209" i="9"/>
  <c r="I193" i="9"/>
  <c r="I149" i="9"/>
  <c r="I50" i="9"/>
  <c r="I126" i="9"/>
  <c r="I144" i="9"/>
  <c r="I52" i="9"/>
  <c r="I25" i="9"/>
  <c r="D15" i="4" l="1"/>
  <c r="L21" i="22" l="1"/>
  <c r="E8" i="3" l="1"/>
  <c r="E7" i="26" s="1"/>
  <c r="E15" i="3"/>
  <c r="E15" i="5"/>
  <c r="E8" i="5"/>
  <c r="E8" i="4"/>
  <c r="E15" i="4"/>
  <c r="E50" i="4" s="1"/>
  <c r="F50" i="4" s="1"/>
  <c r="E4" i="26"/>
  <c r="E9" i="26"/>
  <c r="E13" i="4"/>
  <c r="E13" i="5"/>
  <c r="E13" i="3"/>
  <c r="H31" i="26"/>
  <c r="N29" i="26"/>
  <c r="E29" i="5" l="1"/>
  <c r="F29" i="5" s="1"/>
  <c r="E26" i="5"/>
  <c r="M33" i="26"/>
  <c r="M34" i="26"/>
  <c r="E41" i="3"/>
  <c r="F41" i="3" s="1"/>
  <c r="F27" i="3"/>
  <c r="F21" i="3"/>
  <c r="F38" i="4"/>
  <c r="F37" i="4"/>
  <c r="F25" i="5"/>
  <c r="F34" i="3"/>
  <c r="F36" i="3"/>
  <c r="F25" i="3"/>
  <c r="F37" i="3"/>
  <c r="P4" i="5"/>
  <c r="E23" i="26"/>
  <c r="H23" i="26"/>
  <c r="E31" i="26"/>
  <c r="M29" i="26"/>
  <c r="Q17" i="4"/>
  <c r="I17" i="4"/>
  <c r="T6" i="4"/>
  <c r="L6" i="4"/>
  <c r="Q6" i="4"/>
  <c r="I6" i="4"/>
  <c r="T6" i="3"/>
  <c r="L6" i="3"/>
  <c r="Q6" i="3"/>
  <c r="I6" i="3"/>
  <c r="B15" i="10" l="1"/>
  <c r="B16" i="10"/>
  <c r="B14" i="10"/>
  <c r="F21" i="5" s="1"/>
  <c r="P28" i="26"/>
  <c r="O28" i="26"/>
  <c r="N28" i="26"/>
  <c r="P27" i="26"/>
  <c r="O27" i="26"/>
  <c r="N27" i="26"/>
  <c r="P38" i="26"/>
  <c r="P37" i="26"/>
  <c r="P36" i="26"/>
  <c r="O35" i="26"/>
  <c r="P32" i="26"/>
  <c r="O32" i="26"/>
  <c r="N32" i="26"/>
  <c r="Q17" i="5"/>
  <c r="I17" i="5"/>
  <c r="Q17" i="3"/>
  <c r="I17" i="3"/>
  <c r="M35" i="26" l="1"/>
  <c r="M37" i="26"/>
  <c r="M36" i="26"/>
  <c r="P4" i="4"/>
  <c r="T6" i="5" l="1"/>
  <c r="L6" i="5"/>
  <c r="Q6" i="5"/>
  <c r="I6" i="5"/>
  <c r="H4" i="3"/>
  <c r="H4" i="4"/>
  <c r="D48" i="4"/>
  <c r="D27" i="5"/>
  <c r="M16" i="22" l="1"/>
  <c r="M23" i="22" l="1"/>
  <c r="U23" i="22" s="1"/>
  <c r="M21" i="22"/>
  <c r="M19" i="22"/>
  <c r="M17" i="22" l="1"/>
  <c r="M18" i="22"/>
  <c r="M22" i="22"/>
  <c r="M20" i="22"/>
  <c r="E42" i="5"/>
  <c r="D11" i="5"/>
  <c r="D10" i="5"/>
  <c r="D8" i="5"/>
  <c r="H4" i="5"/>
  <c r="D21" i="10"/>
  <c r="F22" i="4" s="1"/>
  <c r="F24" i="4" l="1"/>
  <c r="F35" i="4"/>
  <c r="F32" i="4"/>
  <c r="F34" i="4"/>
  <c r="L18" i="22"/>
  <c r="L19" i="22"/>
  <c r="L20" i="22"/>
  <c r="L22" i="22"/>
  <c r="D68" i="22" l="1"/>
  <c r="U21" i="22" s="1"/>
  <c r="D11" i="4"/>
  <c r="D10" i="4"/>
  <c r="D8" i="4"/>
  <c r="D32" i="3"/>
  <c r="S17" i="22"/>
  <c r="D11" i="3"/>
  <c r="D10" i="3"/>
  <c r="D8" i="3"/>
  <c r="D7" i="26" s="1"/>
  <c r="S18" i="22" l="1"/>
  <c r="T22" i="22" s="1"/>
  <c r="D23" i="2"/>
  <c r="D134" i="22"/>
  <c r="E10" i="5" l="1"/>
  <c r="E47" i="5" s="1"/>
  <c r="D24" i="2"/>
  <c r="G21" i="2" s="1"/>
  <c r="E10" i="4"/>
  <c r="E65" i="4" s="1"/>
  <c r="U22" i="22"/>
  <c r="E10" i="3"/>
  <c r="E56" i="3" s="1"/>
  <c r="V22" i="22"/>
  <c r="E63" i="4"/>
  <c r="Q8" i="4" s="1"/>
  <c r="I8" i="4"/>
  <c r="E11" i="4" l="1"/>
  <c r="E11" i="3"/>
  <c r="E11" i="5"/>
  <c r="E45" i="5"/>
  <c r="Q8" i="5" s="1"/>
  <c r="E44" i="5"/>
  <c r="I8" i="5" s="1"/>
  <c r="E20" i="26" l="1"/>
  <c r="E28" i="26" s="1"/>
  <c r="M30" i="3" l="1"/>
  <c r="H20" i="26"/>
  <c r="H28" i="26" s="1"/>
  <c r="M32" i="4"/>
  <c r="E43" i="4"/>
  <c r="E47" i="4" s="1"/>
  <c r="E48" i="4" s="1"/>
  <c r="H19" i="26"/>
  <c r="H27" i="26" s="1"/>
  <c r="M31" i="5"/>
  <c r="E18" i="26"/>
  <c r="E26" i="26" s="1"/>
  <c r="H18" i="26"/>
  <c r="H26" i="26" s="1"/>
  <c r="E19" i="26"/>
  <c r="E27" i="26" s="1"/>
  <c r="F40" i="4" l="1"/>
  <c r="F23" i="5"/>
  <c r="E31" i="3"/>
  <c r="E32" i="3" s="1"/>
  <c r="L8" i="3" s="1"/>
  <c r="E29" i="26"/>
  <c r="H29" i="26"/>
  <c r="H19" i="3" l="1"/>
  <c r="M2" i="3" s="1"/>
  <c r="E33" i="4"/>
  <c r="E34" i="4" s="1"/>
  <c r="E37" i="4" s="1"/>
  <c r="F29" i="3"/>
  <c r="E40" i="3"/>
  <c r="E39" i="3"/>
  <c r="T8" i="3" s="1"/>
  <c r="E27" i="5"/>
  <c r="E25" i="5"/>
  <c r="P19" i="3" l="1"/>
  <c r="F40" i="3"/>
  <c r="L8" i="5"/>
  <c r="T8" i="5" s="1"/>
  <c r="I19" i="26" s="1"/>
  <c r="I27" i="26" s="1"/>
  <c r="F39" i="3"/>
  <c r="F47" i="4"/>
  <c r="P30" i="3" l="1"/>
  <c r="H19" i="5"/>
  <c r="F19" i="26"/>
  <c r="F27" i="26" s="1"/>
  <c r="P31" i="5"/>
  <c r="P19" i="5"/>
  <c r="P40" i="5" s="1" a="1"/>
  <c r="P40" i="5" s="1"/>
  <c r="E38" i="4"/>
  <c r="L8" i="4" s="1"/>
  <c r="E35" i="4"/>
  <c r="F18" i="26"/>
  <c r="F26" i="26" s="1"/>
  <c r="H38" i="3" a="1"/>
  <c r="H38" i="3" s="1"/>
  <c r="L38" i="3" s="1"/>
  <c r="I18" i="26"/>
  <c r="I26" i="26" s="1"/>
  <c r="P38" i="3" a="1"/>
  <c r="P38" i="3" s="1"/>
  <c r="T38" i="3" s="1"/>
  <c r="Q33" i="3" s="1"/>
  <c r="T40" i="5" l="1"/>
  <c r="Q34" i="5" s="1"/>
  <c r="H40" i="5" a="1"/>
  <c r="H40" i="5" s="1"/>
  <c r="L40" i="5" s="1"/>
  <c r="I33" i="3"/>
  <c r="T8" i="4"/>
  <c r="I20" i="26" s="1"/>
  <c r="I28" i="26" s="1"/>
  <c r="I29" i="26" s="1"/>
  <c r="H33" i="26" s="1"/>
  <c r="F20" i="26"/>
  <c r="F28" i="26" s="1"/>
  <c r="F29" i="26" s="1"/>
  <c r="E33" i="26" s="1"/>
  <c r="E44" i="26" s="1" a="1"/>
  <c r="E44" i="26" s="1"/>
  <c r="F44" i="26" s="1"/>
  <c r="E41" i="26" s="1"/>
  <c r="H19" i="4"/>
  <c r="H42" i="4" s="1" a="1"/>
  <c r="H42" i="4" s="1"/>
  <c r="L42" i="4" s="1"/>
  <c r="I35" i="4" s="1"/>
  <c r="I34" i="5" l="1"/>
  <c r="P32" i="4"/>
  <c r="P19" i="4"/>
  <c r="P42" i="4" s="1" a="1"/>
  <c r="P42" i="4" s="1"/>
  <c r="T42" i="4" s="1"/>
  <c r="Q35" i="4" s="1"/>
  <c r="H44" i="26" a="1"/>
  <c r="H44" i="26" s="1"/>
  <c r="I44" i="26" s="1"/>
  <c r="H41"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Khaled Gaafar</author>
  </authors>
  <commentList>
    <comment ref="C29" authorId="0" shapeId="0" xr:uid="{DD4E1A18-17A9-F94F-859B-8ABAD79851C6}">
      <text>
        <r>
          <rPr>
            <b/>
            <sz val="10"/>
            <color rgb="FF000000"/>
            <rFont val="Tahoma"/>
            <family val="2"/>
          </rPr>
          <t xml:space="preserve">This is the start year of the project.
</t>
        </r>
        <r>
          <rPr>
            <b/>
            <sz val="10"/>
            <color rgb="FF000000"/>
            <rFont val="Tahoma"/>
            <family val="2"/>
          </rPr>
          <t xml:space="preserve">Some projects being assessed may still be in the bidding phase, which means extraction will begin at a later point.
</t>
        </r>
        <r>
          <rPr>
            <b/>
            <sz val="10"/>
            <color rgb="FF000000"/>
            <rFont val="Tahoma"/>
            <family val="2"/>
          </rPr>
          <t>We take that into account to avoid overestimating the emissions from fossil fuel extraction.</t>
        </r>
      </text>
    </comment>
    <comment ref="C31" authorId="0" shapeId="0" xr:uid="{993C5BE8-4282-2448-B107-158CE7EA9C54}">
      <text>
        <r>
          <rPr>
            <b/>
            <sz val="10"/>
            <color rgb="FF000000"/>
            <rFont val="Tahoma"/>
            <family val="2"/>
          </rPr>
          <t xml:space="preserve">This is the cutoff year for the analysis. 
</t>
        </r>
        <r>
          <rPr>
            <b/>
            <sz val="10"/>
            <color rgb="FF000000"/>
            <rFont val="Tahoma"/>
            <family val="2"/>
          </rPr>
          <t xml:space="preserve">If the average life of a project (or R/P ratio) is long relative to the cutoff year, we expect that only a portion of proven reserves will be extracted by that year.
</t>
        </r>
        <r>
          <rPr>
            <b/>
            <sz val="10"/>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Khaled Gaafar</author>
    <author>Microsoft Office User</author>
  </authors>
  <commentList>
    <comment ref="D17" authorId="0" shapeId="0" xr:uid="{041EF467-A00B-1246-8453-114CA3B436ED}">
      <text>
        <r>
          <rPr>
            <b/>
            <sz val="10"/>
            <color rgb="FF000000"/>
            <rFont val="Tahoma"/>
            <family val="2"/>
          </rPr>
          <t xml:space="preserve">This is the cutoff year for the analysis. 
</t>
        </r>
        <r>
          <rPr>
            <b/>
            <sz val="10"/>
            <color rgb="FF000000"/>
            <rFont val="Tahoma"/>
            <family val="2"/>
          </rPr>
          <t xml:space="preserve">If the average life of a project (or R/P ratio) is long relative to the cutoff year, we expect that only a portion of proven reserves will be extracted by that year.
</t>
        </r>
        <r>
          <rPr>
            <b/>
            <sz val="10"/>
            <color rgb="FF000000"/>
            <rFont val="Tahoma"/>
            <family val="2"/>
          </rPr>
          <t xml:space="preserve">
</t>
        </r>
      </text>
    </comment>
    <comment ref="D19" authorId="0" shapeId="0" xr:uid="{53C60EB5-2640-8C4C-B266-6A6569A598A6}">
      <text>
        <r>
          <rPr>
            <b/>
            <sz val="10"/>
            <color rgb="FF000000"/>
            <rFont val="Tahoma"/>
            <family val="2"/>
          </rPr>
          <t xml:space="preserve">This is the cutoff year for the analysis. 
</t>
        </r>
        <r>
          <rPr>
            <b/>
            <sz val="10"/>
            <color rgb="FF000000"/>
            <rFont val="Tahoma"/>
            <family val="2"/>
          </rPr>
          <t xml:space="preserve">If the average life of a project (or R/P ratio) is long relative to the cutoff year, we expect that only a portion of proven reserves will be extracted by that year.
</t>
        </r>
        <r>
          <rPr>
            <b/>
            <sz val="10"/>
            <color rgb="FF000000"/>
            <rFont val="Tahoma"/>
            <family val="2"/>
          </rPr>
          <t xml:space="preserve">
</t>
        </r>
      </text>
    </comment>
    <comment ref="D21" authorId="0" shapeId="0" xr:uid="{E54FBD24-391D-6147-A542-CE9243C3E5CA}">
      <text>
        <r>
          <rPr>
            <b/>
            <sz val="10"/>
            <color rgb="FF000000"/>
            <rFont val="Tahoma"/>
            <family val="2"/>
          </rPr>
          <t xml:space="preserve">This is the 1P, P1, P90, or low estimate of the fossil fuel reserves. 
</t>
        </r>
        <r>
          <rPr>
            <b/>
            <sz val="10"/>
            <color rgb="FF000000"/>
            <rFont val="Tahoma"/>
            <family val="2"/>
          </rPr>
          <t>There is a 90% probability that the quantity of the resource extracted will be at least equal to this estimate.</t>
        </r>
      </text>
    </comment>
    <comment ref="D25" authorId="0" shapeId="0" xr:uid="{494EDECD-2669-8F44-8A54-9CE7168F0B86}">
      <text>
        <r>
          <rPr>
            <b/>
            <sz val="10"/>
            <color rgb="FF000000"/>
            <rFont val="Tahoma"/>
            <family val="2"/>
          </rPr>
          <t xml:space="preserve">This is the 2P, P50, or best estimate of the fossil fuel reserves. 
</t>
        </r>
        <r>
          <rPr>
            <b/>
            <sz val="10"/>
            <color rgb="FF000000"/>
            <rFont val="Tahoma"/>
            <family val="2"/>
          </rPr>
          <t xml:space="preserve">It is equal to the sum of proved and probable reserves.
</t>
        </r>
        <r>
          <rPr>
            <b/>
            <sz val="10"/>
            <color rgb="FF000000"/>
            <rFont val="Tahoma"/>
            <family val="2"/>
          </rPr>
          <t xml:space="preserve">
</t>
        </r>
        <r>
          <rPr>
            <b/>
            <sz val="10"/>
            <color rgb="FF000000"/>
            <rFont val="Tahoma"/>
            <family val="2"/>
          </rPr>
          <t>There is a 50% probability that the quantity of the resource extracted will be at least equal to this estimate.</t>
        </r>
      </text>
    </comment>
    <comment ref="D27" authorId="0" shapeId="0" xr:uid="{80C80A88-0783-7D49-8793-97A4BE17DAA6}">
      <text>
        <r>
          <rPr>
            <b/>
            <sz val="10"/>
            <color rgb="FF000000"/>
            <rFont val="Tahoma"/>
            <family val="2"/>
          </rPr>
          <t xml:space="preserve">This is the 3P, P10, or high estimate of the fossil fuel reserves. 
</t>
        </r>
        <r>
          <rPr>
            <b/>
            <sz val="10"/>
            <color rgb="FF000000"/>
            <rFont val="Tahoma"/>
            <family val="2"/>
          </rPr>
          <t xml:space="preserve">It is equal to the sum of proved, probable, and possible reserves.
</t>
        </r>
        <r>
          <rPr>
            <b/>
            <sz val="10"/>
            <color rgb="FF000000"/>
            <rFont val="Tahoma"/>
            <family val="2"/>
          </rPr>
          <t xml:space="preserve">
</t>
        </r>
        <r>
          <rPr>
            <b/>
            <sz val="10"/>
            <color rgb="FF000000"/>
            <rFont val="Tahoma"/>
            <family val="2"/>
          </rPr>
          <t>There is a 10% probability that the quantity of the resource extracted will be at least equal to, or more of, this estimate.</t>
        </r>
      </text>
    </comment>
    <comment ref="D29" authorId="0" shapeId="0" xr:uid="{5638427C-4EF8-AE49-BD96-D01F32ADFA63}">
      <text>
        <r>
          <rPr>
            <b/>
            <sz val="10"/>
            <color rgb="FF000000"/>
            <rFont val="Tahoma"/>
            <family val="2"/>
          </rPr>
          <t>This gives the user the option to select country-level R/P ratio data when available, use regional median data for missing countries, or use the World average.</t>
        </r>
      </text>
    </comment>
    <comment ref="D32" authorId="0" shapeId="0" xr:uid="{C4E9AD81-86E5-C748-A414-F321A6F59F4C}">
      <text>
        <r>
          <rPr>
            <b/>
            <sz val="10"/>
            <color rgb="FF000000"/>
            <rFont val="Tahoma"/>
            <family val="2"/>
          </rPr>
          <t>The percentage of the resource that will be extracted by the analysis cutoff year.</t>
        </r>
      </text>
    </comment>
    <comment ref="D34" authorId="0" shapeId="0" xr:uid="{7F3C1D5F-C037-4F4F-9604-07BD0B8BAF7E}">
      <text>
        <r>
          <rPr>
            <b/>
            <sz val="10"/>
            <color rgb="FF000000"/>
            <rFont val="Tahoma"/>
            <family val="2"/>
          </rPr>
          <t>The minimum of Proved and the 'best estimate'for reserves.</t>
        </r>
      </text>
    </comment>
    <comment ref="D36" authorId="0" shapeId="0" xr:uid="{6CE23210-A43F-CD40-9022-550DC906EFDA}">
      <text>
        <r>
          <rPr>
            <b/>
            <sz val="10"/>
            <color rgb="FF000000"/>
            <rFont val="Tahoma"/>
            <family val="2"/>
          </rPr>
          <t>the maximum of 'best estimate' and the 'high estimate' for reserves.</t>
        </r>
      </text>
    </comment>
    <comment ref="D39" authorId="0" shapeId="0" xr:uid="{6B3A037A-082F-3D4E-A72F-06F822BF30ED}">
      <text>
        <r>
          <rPr>
            <b/>
            <sz val="10"/>
            <color rgb="FF000000"/>
            <rFont val="Tahoma"/>
            <family val="2"/>
          </rPr>
          <t>Estimated daily production rate from the lower-estimate reserves and R/P ratio.</t>
        </r>
      </text>
    </comment>
    <comment ref="D41" authorId="0" shapeId="0" xr:uid="{9ED54B63-74F6-CF4F-AA07-148689012ACF}">
      <text>
        <r>
          <rPr>
            <b/>
            <sz val="10"/>
            <color rgb="FF000000"/>
            <rFont val="Tahoma"/>
            <family val="2"/>
          </rPr>
          <t>This estimate includes Carbon content of the fuel in addition to upstream emissions associated with extraction, processing, transportation, and other factors.</t>
        </r>
      </text>
    </comment>
    <comment ref="C43" authorId="1" shapeId="0" xr:uid="{9B968D86-3490-B646-BE10-8ED6CC61B27E}">
      <text>
        <r>
          <rPr>
            <b/>
            <sz val="12"/>
            <color rgb="FF000000"/>
            <rFont val="Calibri"/>
            <family val="2"/>
          </rPr>
          <t>In case there is more than one fossil fuel data parameter, fill in the land data in all the tabs used.</t>
        </r>
      </text>
    </comment>
    <comment ref="D45" authorId="0" shapeId="0" xr:uid="{D24B6BA3-ADCD-3243-B2C9-8BEC41C1F339}">
      <text>
        <r>
          <rPr>
            <b/>
            <sz val="10"/>
            <color rgb="FF000000"/>
            <rFont val="Tahoma"/>
            <family val="2"/>
          </rPr>
          <t xml:space="preserve">This is the area of the block/ blocks of interest. 
</t>
        </r>
        <r>
          <rPr>
            <b/>
            <sz val="10"/>
            <color rgb="FF000000"/>
            <rFont val="Tahoma"/>
            <family val="2"/>
          </rPr>
          <t>If the assessment is done on a country-level, this represents the total areas of all the blocks that will be auctioned.</t>
        </r>
      </text>
    </comment>
    <comment ref="D47" authorId="0" shapeId="0" xr:uid="{D21370D9-21C3-5943-A22E-F3BEEF63E3C3}">
      <text>
        <r>
          <rPr>
            <b/>
            <sz val="10"/>
            <color rgb="FF000000"/>
            <rFont val="Tahoma"/>
            <family val="2"/>
          </rPr>
          <t xml:space="preserve">This represents the tree cover loss of a given block as a result of the development of fossil fuel extraction activities in the block.
</t>
        </r>
        <r>
          <rPr>
            <b/>
            <sz val="10"/>
            <color rgb="FF000000"/>
            <rFont val="Tahoma"/>
            <family val="2"/>
          </rPr>
          <t xml:space="preserve">
</t>
        </r>
        <r>
          <rPr>
            <b/>
            <sz val="10"/>
            <color rgb="FF000000"/>
            <rFont val="Tahoma"/>
            <family val="2"/>
          </rPr>
          <t>Figures form a study on 11 sites in Ecuador over an 18-year period.</t>
        </r>
      </text>
    </comment>
    <comment ref="D50" authorId="0" shapeId="0" xr:uid="{E0D20667-71FB-1440-8376-3EBC0D964F30}">
      <text>
        <r>
          <rPr>
            <b/>
            <sz val="10"/>
            <color rgb="FF000000"/>
            <rFont val="Tahoma"/>
            <family val="2"/>
          </rPr>
          <t xml:space="preserve">The annual % of tree cover loss in a block where fossil fuel extraction is ongoing.
</t>
        </r>
      </text>
    </comment>
    <comment ref="D52" authorId="0" shapeId="0" xr:uid="{D7ADA3A7-1053-7144-B584-9EED4ED3C93F}">
      <text>
        <r>
          <rPr>
            <b/>
            <sz val="10"/>
            <color rgb="FF000000"/>
            <rFont val="Tahoma"/>
            <family val="2"/>
          </rPr>
          <t xml:space="preserve">The maximum duration (in years) where the land is disturbed. 
</t>
        </r>
        <r>
          <rPr>
            <b/>
            <sz val="10"/>
            <color rgb="FF000000"/>
            <rFont val="Tahoma"/>
            <family val="2"/>
          </rPr>
          <t>This upper limit is informed by the study period of the "Linked Fates" report.</t>
        </r>
      </text>
    </comment>
    <comment ref="D53" authorId="0" shapeId="0" xr:uid="{873B76C5-0C5D-9746-A949-404852E80748}">
      <text>
        <r>
          <rPr>
            <b/>
            <sz val="10"/>
            <color rgb="FF000000"/>
            <rFont val="Tahoma"/>
            <family val="2"/>
          </rPr>
          <t>The product of the "Land disturbance factor" by the "Maximum land disturbance period"</t>
        </r>
      </text>
    </comment>
    <comment ref="D54" authorId="0" shapeId="0" xr:uid="{DB737F43-144C-8946-A8CA-9F02267A1E72}">
      <text>
        <r>
          <rPr>
            <b/>
            <sz val="10"/>
            <color rgb="FF000000"/>
            <rFont val="Tahoma"/>
            <family val="2"/>
          </rPr>
          <t>The product of the "Land disturbance factor" by duration between " Project start year" and "Scenario analysis end year".</t>
        </r>
      </text>
    </comment>
    <comment ref="D56" authorId="0" shapeId="0" xr:uid="{50ADE00E-6732-4340-89CB-D55F9A278FA1}">
      <text>
        <r>
          <rPr>
            <b/>
            <sz val="10"/>
            <color rgb="FF000000"/>
            <rFont val="Tahoma"/>
            <family val="2"/>
          </rPr>
          <t xml:space="preserve">this is the tonnage of CO2 that will be released per hectare of forest land disturbed due to fossil fuel extraction. 
</t>
        </r>
        <r>
          <rPr>
            <b/>
            <sz val="10"/>
            <color rgb="FF000000"/>
            <rFont val="Tahoma"/>
            <family val="2"/>
          </rPr>
          <t xml:space="preserve">
</t>
        </r>
        <r>
          <rPr>
            <b/>
            <sz val="10"/>
            <color rgb="FF000000"/>
            <rFont val="Tahoma"/>
            <family val="2"/>
          </rPr>
          <t>It takes into account country specific biomass and soil Carbon densities, as well as degradation (% of Carbon released) fractions for biomass and soil Carbon from the literature.</t>
        </r>
      </text>
    </comment>
  </commentList>
  <extLst>
    <ext xmlns:r="http://schemas.openxmlformats.org/officeDocument/2006/relationships" uri="GoogleSheetsCustomDataVersion2">
      <go:sheetsCustomData xmlns:go="http://customooxmlschemas.google.com/" r:id="rId1" roundtripDataSignature="AMtx7mi+rn2ov8M0JNCbUZPhRZmBj7VO4Q=="/>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Khaled Gaafar</author>
    <author>Microsoft Office User</author>
  </authors>
  <commentList>
    <comment ref="D23" authorId="0" shapeId="0" xr:uid="{46D53BCC-71A8-B64A-BCD2-AF4E9F11ACD9}">
      <text>
        <r>
          <rPr>
            <b/>
            <sz val="10"/>
            <color rgb="FF000000"/>
            <rFont val="Tahoma"/>
            <family val="2"/>
          </rPr>
          <t>This gives the user the option to select country-level R/P ratio data when available, use regional median data for missing countries, or use the World average.</t>
        </r>
      </text>
    </comment>
    <comment ref="D27" authorId="0" shapeId="0" xr:uid="{DD81EF70-1606-0F46-962D-E7C52FA0F67F}">
      <text>
        <r>
          <rPr>
            <b/>
            <sz val="10"/>
            <color rgb="FF000000"/>
            <rFont val="Tahoma"/>
            <family val="2"/>
          </rPr>
          <t>The percentage of the resource that will be extracted by the analysis cutoff year.</t>
        </r>
      </text>
    </comment>
    <comment ref="D29" authorId="0" shapeId="0" xr:uid="{24EAB370-B3C3-2945-84D6-3C05BFF0C36E}">
      <text>
        <r>
          <rPr>
            <b/>
            <sz val="10"/>
            <color rgb="FF000000"/>
            <rFont val="Tahoma"/>
            <family val="2"/>
          </rPr>
          <t>This estimate includes Carbon content of the fuel in addition to upstream emissions associated with extraction, processing, transportation, and other factors.</t>
        </r>
      </text>
    </comment>
    <comment ref="C32" authorId="1" shapeId="0" xr:uid="{972027E7-FD46-4341-81CF-C624D723F167}">
      <text>
        <r>
          <rPr>
            <b/>
            <sz val="14"/>
            <color rgb="FF000000"/>
            <rFont val="Calibri"/>
            <family val="2"/>
          </rPr>
          <t>In case there is more than one fossil fuel data parameter, fill in the land data in all the tabs used.</t>
        </r>
        <r>
          <rPr>
            <sz val="8"/>
            <color rgb="FF000000"/>
            <rFont val="Calibri"/>
            <family val="2"/>
          </rPr>
          <t xml:space="preserve">
</t>
        </r>
      </text>
    </comment>
    <comment ref="D34" authorId="0" shapeId="0" xr:uid="{6723D09C-0C8E-0649-81D7-4FFC14BB0D2E}">
      <text>
        <r>
          <rPr>
            <b/>
            <sz val="10"/>
            <color rgb="FF000000"/>
            <rFont val="Tahoma"/>
            <family val="2"/>
          </rPr>
          <t xml:space="preserve">This is the area of the block/ blocks of interest. 
</t>
        </r>
        <r>
          <rPr>
            <b/>
            <sz val="10"/>
            <color rgb="FF000000"/>
            <rFont val="Tahoma"/>
            <family val="2"/>
          </rPr>
          <t>If the assessment is done on a country-level, this represents the total areas of all the blocks that will be auctioned.</t>
        </r>
      </text>
    </comment>
    <comment ref="D36" authorId="0" shapeId="0" xr:uid="{5D40055F-94F5-724C-BBEA-155DA104F8F9}">
      <text>
        <r>
          <rPr>
            <b/>
            <sz val="10"/>
            <color rgb="FF000000"/>
            <rFont val="Tahoma"/>
            <family val="2"/>
          </rPr>
          <t xml:space="preserve">This represents the tree cover loss of a given block as a result of the development of fossil fuel extraction activities in the block.
</t>
        </r>
        <r>
          <rPr>
            <b/>
            <sz val="10"/>
            <color rgb="FF000000"/>
            <rFont val="Tahoma"/>
            <family val="2"/>
          </rPr>
          <t xml:space="preserve">
</t>
        </r>
        <r>
          <rPr>
            <b/>
            <sz val="10"/>
            <color rgb="FF000000"/>
            <rFont val="Tahoma"/>
            <family val="2"/>
          </rPr>
          <t>Figures form a study on 11 sites in Ecuador over an 18-year period.</t>
        </r>
      </text>
    </comment>
    <comment ref="D39" authorId="0" shapeId="0" xr:uid="{284698D8-307B-3741-B196-77E6E7B729DB}">
      <text>
        <r>
          <rPr>
            <b/>
            <sz val="10"/>
            <color rgb="FF000000"/>
            <rFont val="Tahoma"/>
            <family val="2"/>
          </rPr>
          <t xml:space="preserve">The annual % of tree cover loss in a block where fossil fuel extraction is ongoing.
</t>
        </r>
      </text>
    </comment>
    <comment ref="D42" authorId="0" shapeId="0" xr:uid="{FB7E34F2-2FA8-C34A-8536-1823F63494CF}">
      <text>
        <r>
          <rPr>
            <b/>
            <sz val="10"/>
            <color rgb="FF000000"/>
            <rFont val="Tahoma"/>
            <family val="2"/>
          </rPr>
          <t xml:space="preserve">The maximum duration (in years) where the land is disturbed. 
</t>
        </r>
        <r>
          <rPr>
            <b/>
            <sz val="10"/>
            <color rgb="FF000000"/>
            <rFont val="Tahoma"/>
            <family val="2"/>
          </rPr>
          <t>This upper limit is informed by the study period of the "Linked Fates" report.</t>
        </r>
      </text>
    </comment>
    <comment ref="D44" authorId="0" shapeId="0" xr:uid="{7A85CC08-22FB-E94E-8A10-3025066FD4EB}">
      <text>
        <r>
          <rPr>
            <b/>
            <sz val="10"/>
            <color rgb="FF000000"/>
            <rFont val="Tahoma"/>
            <family val="2"/>
          </rPr>
          <t>The product of the "Land disturbance factor" by the "Maximum land disturbance period".</t>
        </r>
      </text>
    </comment>
    <comment ref="D45" authorId="0" shapeId="0" xr:uid="{F1B430AD-49A8-5A4F-9C49-139CB4595645}">
      <text>
        <r>
          <rPr>
            <b/>
            <sz val="10"/>
            <color rgb="FF000000"/>
            <rFont val="Tahoma"/>
            <family val="2"/>
          </rPr>
          <t>The product of the "Land disturbance factor" by duration between " Project start year" and "Scenario analysis end year".</t>
        </r>
      </text>
    </comment>
    <comment ref="D47" authorId="0" shapeId="0" xr:uid="{23073479-3EC7-3748-B168-B5B7F67CCADF}">
      <text>
        <r>
          <rPr>
            <b/>
            <sz val="10"/>
            <color rgb="FF000000"/>
            <rFont val="Tahoma"/>
            <family val="2"/>
          </rPr>
          <t xml:space="preserve">this is the tonnage of CO2 that will be released per hectare of forest land disturbed due to fossil fuel extraction. 
</t>
        </r>
        <r>
          <rPr>
            <b/>
            <sz val="10"/>
            <color rgb="FF000000"/>
            <rFont val="Tahoma"/>
            <family val="2"/>
          </rPr>
          <t xml:space="preserve">
</t>
        </r>
        <r>
          <rPr>
            <b/>
            <sz val="10"/>
            <color rgb="FF000000"/>
            <rFont val="Tahoma"/>
            <family val="2"/>
          </rPr>
          <t>It takes into account country specific biomass and soil Carbon densities, as well as degradation (% of Carbon released) fractions for biomass and soil Carbon from the literature.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Khaled Gaafar</author>
    <author>Microsoft Office User</author>
  </authors>
  <commentList>
    <comment ref="D22" authorId="0" shapeId="0" xr:uid="{BEE0AD5E-80E7-224D-8EAE-DC26BDCC720B}">
      <text>
        <r>
          <rPr>
            <b/>
            <sz val="10"/>
            <color rgb="FF000000"/>
            <rFont val="Tahoma"/>
            <family val="2"/>
          </rPr>
          <t>The target of daily extraction set by the government for the expansion project.</t>
        </r>
      </text>
    </comment>
    <comment ref="D24" authorId="0" shapeId="0" xr:uid="{5A700317-1D5B-BD41-9987-161B69E4B516}">
      <text>
        <r>
          <rPr>
            <b/>
            <sz val="10"/>
            <color rgb="FF000000"/>
            <rFont val="Calibri"/>
            <family val="2"/>
          </rPr>
          <t>The current daily extraction rate.</t>
        </r>
      </text>
    </comment>
    <comment ref="D30" authorId="0" shapeId="0" xr:uid="{8F270CB4-1D3F-C244-9FE7-F7261E4479DC}">
      <text>
        <r>
          <rPr>
            <b/>
            <sz val="10"/>
            <color rgb="FF000000"/>
            <rFont val="Tahoma"/>
            <family val="2"/>
          </rPr>
          <t>Usually a country gives licenses to a number of blocks to be developed for fossil fuel production.</t>
        </r>
      </text>
    </comment>
    <comment ref="D32" authorId="0" shapeId="0" xr:uid="{D29C37BC-0832-8F4D-B950-C7F80C22583A}">
      <text>
        <r>
          <rPr>
            <b/>
            <sz val="10"/>
            <color rgb="FF000000"/>
            <rFont val="Tahoma"/>
            <family val="2"/>
          </rPr>
          <t>This is an average of the current production rate and the target production rate during the scale-up phase.</t>
        </r>
      </text>
    </comment>
    <comment ref="D33" authorId="0" shapeId="0" xr:uid="{DD2A3B94-657C-E44E-AAEB-91B507EDBA65}">
      <text>
        <r>
          <rPr>
            <b/>
            <sz val="10"/>
            <color rgb="FF000000"/>
            <rFont val="Tahoma"/>
            <family val="2"/>
          </rPr>
          <t xml:space="preserve">This proportion is used to estimate the average production rate of the project over its lifetime, taking into account current production, scale-up, and the target production rate.
</t>
        </r>
        <r>
          <rPr>
            <b/>
            <sz val="10"/>
            <color rgb="FF000000"/>
            <rFont val="Tahoma"/>
            <family val="2"/>
          </rPr>
          <t xml:space="preserve">
</t>
        </r>
        <r>
          <rPr>
            <b/>
            <sz val="10"/>
            <color rgb="FF000000"/>
            <rFont val="Tahoma"/>
            <family val="2"/>
          </rPr>
          <t>In cases where non-proven reserves are not accounted for, we assume that scale-up will accelerate the depletion of proven reserves (subject to country/ regional R/P ratios). When that is the case, an adjusted R/P ratio is calculated to represent such accelerated depletion.</t>
        </r>
      </text>
    </comment>
    <comment ref="D34" authorId="0" shapeId="0" xr:uid="{69D0DF22-B166-3F46-BA0A-194854E4BA61}">
      <text>
        <r>
          <rPr>
            <b/>
            <sz val="10"/>
            <color rgb="FF000000"/>
            <rFont val="Tahoma"/>
            <family val="2"/>
          </rPr>
          <t>This is an average of the current production rate and the target production rate over the average lifetime of the project (R/P ratio).</t>
        </r>
      </text>
    </comment>
    <comment ref="D37" authorId="0" shapeId="0" xr:uid="{567DA477-9609-8B43-87BB-9F0919865F96}">
      <text>
        <r>
          <rPr>
            <b/>
            <sz val="10"/>
            <color rgb="FF000000"/>
            <rFont val="Tahoma"/>
            <family val="2"/>
          </rPr>
          <t xml:space="preserve">Since reserves are unknown, if the user is not considering ONLY proven reserves we assume that the production scale-up will accelerate the rate of depletion of the resource, which reduces R/P ratio for this project.
</t>
        </r>
        <r>
          <rPr>
            <b/>
            <sz val="10"/>
            <color rgb="FF000000"/>
            <rFont val="Tahoma"/>
            <family val="2"/>
          </rPr>
          <t xml:space="preserve">
</t>
        </r>
        <r>
          <rPr>
            <b/>
            <sz val="10"/>
            <color rgb="FF000000"/>
            <rFont val="Tahoma"/>
            <family val="2"/>
          </rPr>
          <t>However, if we consider proven as well as non-proven, we maintain the historical R/P ratio and assume that the production scale-up is powered by new discoveries.</t>
        </r>
      </text>
    </comment>
    <comment ref="D40" authorId="0" shapeId="0" xr:uid="{8CDF0129-5561-314C-9BAB-99F052425E09}">
      <text>
        <r>
          <rPr>
            <b/>
            <sz val="10"/>
            <color rgb="FF000000"/>
            <rFont val="Tahoma"/>
            <family val="2"/>
          </rPr>
          <t>This gives the user the option to select country-level R/P ratio data when available, use regional median data for missing countries, or use the World average.</t>
        </r>
      </text>
    </comment>
    <comment ref="D44" authorId="0" shapeId="0" xr:uid="{2027CA84-B10C-6348-B10E-D6AC8B6B1A01}">
      <text>
        <r>
          <rPr>
            <b/>
            <sz val="10.5"/>
            <color rgb="FF000000"/>
            <rFont val="Tahoma"/>
            <family val="34"/>
          </rPr>
          <t xml:space="preserve">If non-proven reserves are considered, this would increase the amount of fossil fuel that will be extracted. The user is required to specify a multiplier representing the ratio of total reserves to the proven ones. For example, if there was as much non-proven reserves as there is proven, then the multiplier would be 2 (double the proven reserves). </t>
        </r>
      </text>
    </comment>
    <comment ref="D47" authorId="0" shapeId="0" xr:uid="{FDA12F82-D349-BC45-A6C9-F774D8981F79}">
      <text>
        <r>
          <rPr>
            <b/>
            <sz val="10"/>
            <color rgb="FF000000"/>
            <rFont val="Tahoma"/>
            <family val="2"/>
          </rPr>
          <t xml:space="preserve">This adjustment is for scenarios in which production scale-up is un-linked to new discoveries (of prven reserves). 
</t>
        </r>
        <r>
          <rPr>
            <b/>
            <sz val="10"/>
            <color rgb="FF000000"/>
            <rFont val="Tahoma"/>
            <family val="2"/>
          </rPr>
          <t xml:space="preserve">
</t>
        </r>
        <r>
          <rPr>
            <b/>
            <sz val="10"/>
            <color rgb="FF000000"/>
            <rFont val="Tahoma"/>
            <family val="2"/>
          </rPr>
          <t>When extraction increases without a corresponding increase in proven reserves, the average life of a project is expected to be less than historically observed. Thus the adjusted R/P ratio accounts for that.</t>
        </r>
      </text>
    </comment>
    <comment ref="D48" authorId="0" shapeId="0" xr:uid="{43438B08-1BD5-3D41-AD04-2ECDE4D51B3B}">
      <text>
        <r>
          <rPr>
            <b/>
            <sz val="10"/>
            <color rgb="FF000000"/>
            <rFont val="Tahoma"/>
            <family val="2"/>
          </rPr>
          <t>The percentage of the resource that will be extracted by the analysis cutoff year.</t>
        </r>
      </text>
    </comment>
    <comment ref="D50" authorId="0" shapeId="0" xr:uid="{180008D5-B179-D24D-BB59-E362E1D69CB1}">
      <text>
        <r>
          <rPr>
            <b/>
            <sz val="10"/>
            <color rgb="FF000000"/>
            <rFont val="Tahoma"/>
            <family val="2"/>
          </rPr>
          <t>This estimate includes Carbon content of the fuel in addition to upstream emissions associated with extraction, processing, transportation, and other factors.</t>
        </r>
      </text>
    </comment>
    <comment ref="C52" authorId="1" shapeId="0" xr:uid="{758E508C-8B8A-B441-9DBF-4FA5A75E8206}">
      <text>
        <r>
          <rPr>
            <b/>
            <sz val="14"/>
            <color rgb="FF000000"/>
            <rFont val="Calibri"/>
            <family val="2"/>
          </rPr>
          <t>In case there is more than one fossil fuel data parameter, fill in the land data in all the tabs used.</t>
        </r>
        <r>
          <rPr>
            <sz val="8"/>
            <color rgb="FF000000"/>
            <rFont val="Calibri"/>
            <family val="2"/>
          </rPr>
          <t xml:space="preserve">
</t>
        </r>
      </text>
    </comment>
    <comment ref="D54" authorId="0" shapeId="0" xr:uid="{A0ACAA7D-C4B7-3748-9CEB-65A920DEDA3B}">
      <text>
        <r>
          <rPr>
            <b/>
            <sz val="10"/>
            <color rgb="FF000000"/>
            <rFont val="Tahoma"/>
            <family val="2"/>
          </rPr>
          <t xml:space="preserve">This is the area of the block/ blocks of interest. 
</t>
        </r>
        <r>
          <rPr>
            <b/>
            <sz val="10"/>
            <color rgb="FF000000"/>
            <rFont val="Tahoma"/>
            <family val="2"/>
          </rPr>
          <t>If the assessment is done on a country-level, this represents the total areas of all the blocks that will be auctioned.</t>
        </r>
      </text>
    </comment>
    <comment ref="D56" authorId="0" shapeId="0" xr:uid="{9789941E-36F2-B648-984D-7FDBFD9A408C}">
      <text>
        <r>
          <rPr>
            <b/>
            <sz val="10"/>
            <color rgb="FF000000"/>
            <rFont val="Tahoma"/>
            <family val="2"/>
          </rPr>
          <t xml:space="preserve">This represents the tree cover loss of a given block as a result of the development of fossil fuel extraction activities in the block.
</t>
        </r>
        <r>
          <rPr>
            <b/>
            <sz val="10"/>
            <color rgb="FF000000"/>
            <rFont val="Tahoma"/>
            <family val="2"/>
          </rPr>
          <t xml:space="preserve">
</t>
        </r>
        <r>
          <rPr>
            <b/>
            <sz val="10"/>
            <color rgb="FF000000"/>
            <rFont val="Tahoma"/>
            <family val="2"/>
          </rPr>
          <t>Figures form a study on 11 sites in Ecuador over an 18-year period.</t>
        </r>
      </text>
    </comment>
    <comment ref="D59" authorId="0" shapeId="0" xr:uid="{C320965D-BFE8-D847-9C72-B0E58B789D1D}">
      <text>
        <r>
          <rPr>
            <b/>
            <sz val="10"/>
            <color rgb="FF000000"/>
            <rFont val="Tahoma"/>
            <family val="2"/>
          </rPr>
          <t xml:space="preserve">The annual % of tree cover loss in a block where fossil fuel extraction is ongoing.
</t>
        </r>
      </text>
    </comment>
    <comment ref="D61" authorId="0" shapeId="0" xr:uid="{4F7610BA-5845-1941-90A7-4522A5358AD8}">
      <text>
        <r>
          <rPr>
            <b/>
            <sz val="10"/>
            <color rgb="FF000000"/>
            <rFont val="Tahoma"/>
            <family val="2"/>
          </rPr>
          <t xml:space="preserve">The maximum duration (in years) where the land is disturbed. 
</t>
        </r>
        <r>
          <rPr>
            <b/>
            <sz val="10"/>
            <color rgb="FF000000"/>
            <rFont val="Tahoma"/>
            <family val="2"/>
          </rPr>
          <t>This upper limit is informed by the study period of the "Linked Fates" report.</t>
        </r>
      </text>
    </comment>
    <comment ref="D62" authorId="0" shapeId="0" xr:uid="{520CD7C2-2A59-0647-8BD7-57166B016439}">
      <text>
        <r>
          <rPr>
            <b/>
            <sz val="10"/>
            <color rgb="FF000000"/>
            <rFont val="Tahoma"/>
            <family val="2"/>
          </rPr>
          <t>The product of the "Land disturbance factor" by the "Maximum land disturbance period".</t>
        </r>
      </text>
    </comment>
    <comment ref="D63" authorId="0" shapeId="0" xr:uid="{AF194F05-C9E4-4141-A42E-0207CFCDA8E7}">
      <text>
        <r>
          <rPr>
            <b/>
            <sz val="10"/>
            <color rgb="FF000000"/>
            <rFont val="Tahoma"/>
            <family val="2"/>
          </rPr>
          <t>The product of the "Land disturbance factor" by duration between " Project start year" and "Scenario analysis end year".</t>
        </r>
      </text>
    </comment>
    <comment ref="D65" authorId="0" shapeId="0" xr:uid="{D61179CF-589C-D047-B7D9-93D58A142811}">
      <text>
        <r>
          <rPr>
            <b/>
            <sz val="10"/>
            <color rgb="FF000000"/>
            <rFont val="Tahoma"/>
            <family val="2"/>
          </rPr>
          <t xml:space="preserve">this is the tonnage of CO2 that will be released per hectare of forest land disturbed due to fossil fuel extraction. 
</t>
        </r>
        <r>
          <rPr>
            <b/>
            <sz val="10"/>
            <color rgb="FF000000"/>
            <rFont val="Tahoma"/>
            <family val="2"/>
          </rPr>
          <t xml:space="preserve">
</t>
        </r>
        <r>
          <rPr>
            <b/>
            <sz val="10"/>
            <color rgb="FF000000"/>
            <rFont val="Tahoma"/>
            <family val="2"/>
          </rPr>
          <t>It takes into account country specific biomass and soil Carbon densities, as well as degradation (% of Carbon released) fractions for biomass and soil Carbon from the literature.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Khaled Gaafar</author>
  </authors>
  <commentList>
    <comment ref="H4" authorId="0" shapeId="0" xr:uid="{9D044D4B-CA89-174C-A03B-7CD869416C01}">
      <text>
        <r>
          <rPr>
            <b/>
            <sz val="10"/>
            <color rgb="FF000000"/>
            <rFont val="Tahoma"/>
            <family val="2"/>
          </rPr>
          <t>Explicitly stated in both cited papers.</t>
        </r>
      </text>
    </comment>
    <comment ref="H8" authorId="0" shapeId="0" xr:uid="{21BF0626-F44B-0749-8EBA-95821E5DC396}">
      <text>
        <r>
          <rPr>
            <b/>
            <sz val="11"/>
            <color rgb="FF000000"/>
            <rFont val="Calibri"/>
            <family val="2"/>
          </rPr>
          <t>This is reasonable compared to En-ROADS value of 10%, citing:</t>
        </r>
        <r>
          <rPr>
            <sz val="11"/>
            <color rgb="FF000000"/>
            <rFont val="Calibri"/>
            <family val="2"/>
          </rPr>
          <t xml:space="preserve">
</t>
        </r>
        <r>
          <rPr>
            <b/>
            <sz val="11"/>
            <color rgb="FF000000"/>
            <rFont val="Calibri"/>
            <family val="2"/>
          </rPr>
          <t xml:space="preserve">"Fraction soil C emitted with forest harvesting; that which is not emitted is transferred to the soil C of the land it becomes.
</t>
        </r>
        <r>
          <rPr>
            <b/>
            <sz val="11"/>
            <color rgb="FF000000"/>
            <rFont val="Calibri"/>
            <family val="2"/>
          </rPr>
          <t xml:space="preserve">
</t>
        </r>
        <r>
          <rPr>
            <b/>
            <sz val="11"/>
            <color rgb="FF000000"/>
            <rFont val="Calibri"/>
            <family val="2"/>
          </rPr>
          <t xml:space="preserve">https://ecologicalprocesses.springeropen.com/articles/10.1186/s13717-019-0193-5#: :text=Houghton%20(2003)%20observed%20that%20156,cultivated%20land%20(Sombroek%20et%20al
</t>
        </r>
        <r>
          <rPr>
            <b/>
            <sz val="11"/>
            <color rgb="FF000000"/>
            <rFont val="Calibri"/>
            <family val="2"/>
          </rPr>
          <t xml:space="preserve">
</t>
        </r>
        <r>
          <rPr>
            <b/>
            <sz val="11"/>
            <color rgb="FF000000"/>
            <rFont val="Calibri"/>
            <family val="2"/>
          </rPr>
          <t xml:space="preserve"> There is loss in soil organic carbon (SOC) by 20–50% when forest land is converted into cultivated land (Sombroek et al. 1993; Davidson and Ackerman 1993; Post and Kwon 2000; Amundson 2001; Murty et al. 2002; Don et al. 2011). Guo and Gifford (2002) reviewed previous literature and concluded that soil carbon stocks reduce when land is converted from grassland to cropland (− 59%), forest land to cropland (− 42%), forest to plantation (− 13%), and grassland to plantation (− 10%), whereas soil carbon stocks increase after land use changes from cropland to forest (+ 53%), cropland to grassland (+ 19%), cropland to plantation (+ 18%), and forest to grassland (+ 8%)."</t>
        </r>
      </text>
    </comment>
    <comment ref="H10" authorId="0" shapeId="0" xr:uid="{56DC14EA-F82F-984B-B620-CEC7CDA30291}">
      <text>
        <r>
          <rPr>
            <b/>
            <sz val="10"/>
            <color rgb="FF000000"/>
            <rFont val="Tahoma"/>
            <family val="2"/>
          </rPr>
          <t>https://www.open.edu/openlearn/nature-environment/environmental-studies/environment-treading-lightly-on-the-earth/content-section-1.3.1#:~:text=Each%20chemical%20element%20has%20an,tonnes%20of%20CO2%20emissions.</t>
        </r>
      </text>
    </comment>
    <comment ref="K25" authorId="0" shapeId="0" xr:uid="{17ACDD87-83F9-B440-99B3-83C9B4C06791}">
      <text>
        <r>
          <rPr>
            <b/>
            <sz val="10"/>
            <color rgb="FF000000"/>
            <rFont val="Tahoma"/>
            <family val="2"/>
          </rPr>
          <t xml:space="preserve">Take your land emissions figure and multiply it by the "Land Carbon Factor (LCF)" to get a biome-specific land emisisons estimate inferred from the national forest average.
</t>
        </r>
        <r>
          <rPr>
            <b/>
            <sz val="10"/>
            <color rgb="FF000000"/>
            <rFont val="Tahoma"/>
            <family val="2"/>
          </rPr>
          <t xml:space="preserve">
</t>
        </r>
        <r>
          <rPr>
            <b/>
            <sz val="10"/>
            <color rgb="FF000000"/>
            <rFont val="Tahoma"/>
            <family val="2"/>
          </rPr>
          <t xml:space="preserve">Note that this factor is regionally insensitive, as it was built on global aggregate figures for biome area and carbon content.
</t>
        </r>
        <r>
          <rPr>
            <b/>
            <sz val="10"/>
            <color rgb="FF000000"/>
            <rFont val="Tahoma"/>
            <family val="2"/>
          </rPr>
          <t xml:space="preserve">
</t>
        </r>
        <r>
          <rPr>
            <b/>
            <sz val="10"/>
            <color rgb="FF000000"/>
            <rFont val="Tahoma"/>
            <family val="2"/>
          </rPr>
          <t xml:space="preserve">Densities calculated from: </t>
        </r>
        <r>
          <rPr>
            <b/>
            <sz val="10"/>
            <color rgb="FF000000"/>
            <rFont val="Calibri"/>
            <family val="2"/>
          </rPr>
          <t>https://archive.ipcc.ch/ipccreports/sres/land_use/index.php?idp=3</t>
        </r>
        <r>
          <rPr>
            <sz val="10"/>
            <color rgb="FF000000"/>
            <rFont val="Calibri"/>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Khaled Gaafar</author>
  </authors>
  <commentList>
    <comment ref="S2" authorId="0" shapeId="0" xr:uid="{27712B8A-AE99-C445-9792-EB0960B84B75}">
      <text>
        <r>
          <rPr>
            <sz val="10"/>
            <color rgb="FF000000"/>
            <rFont val="Tahoma"/>
            <family val="2"/>
          </rPr>
          <t xml:space="preserve">values in GHG_totals_by_country sheet are expressed in Mt CO2eq/yr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<sst xmlns="http://schemas.openxmlformats.org/spreadsheetml/2006/main" count="2591" uniqueCount="828">
  <si>
    <t>Country</t>
  </si>
  <si>
    <t>Congo (the Democratic Republic of the)</t>
  </si>
  <si>
    <t>Country code</t>
  </si>
  <si>
    <t>Region</t>
  </si>
  <si>
    <t>Legend</t>
  </si>
  <si>
    <t>Please fill in the data manually</t>
  </si>
  <si>
    <t>Please fill in the data from the given dropdown menu</t>
  </si>
  <si>
    <t>Type of fossil fuel</t>
  </si>
  <si>
    <t>oil</t>
  </si>
  <si>
    <t>OIL</t>
  </si>
  <si>
    <t>GAS</t>
  </si>
  <si>
    <t>COAL</t>
  </si>
  <si>
    <t>North America</t>
  </si>
  <si>
    <t>South and Central America</t>
  </si>
  <si>
    <t>Europe</t>
  </si>
  <si>
    <t>CIS</t>
  </si>
  <si>
    <t>Middle East</t>
  </si>
  <si>
    <t>Africa</t>
  </si>
  <si>
    <t>Asia pacific</t>
  </si>
  <si>
    <t>World</t>
  </si>
  <si>
    <t>gas</t>
  </si>
  <si>
    <t>coal</t>
  </si>
  <si>
    <t>US</t>
  </si>
  <si>
    <t>degradation fractions</t>
  </si>
  <si>
    <t>soil</t>
  </si>
  <si>
    <t>C to CO2</t>
  </si>
  <si>
    <t>CO2</t>
  </si>
  <si>
    <t>t/ha</t>
  </si>
  <si>
    <t>country</t>
  </si>
  <si>
    <t>Total degradation CO2</t>
  </si>
  <si>
    <t>AFG</t>
  </si>
  <si>
    <t>Afghanistan</t>
  </si>
  <si>
    <t>ALB</t>
  </si>
  <si>
    <t>Albania</t>
  </si>
  <si>
    <t>DZA</t>
  </si>
  <si>
    <t>Algeria</t>
  </si>
  <si>
    <t>ASM</t>
  </si>
  <si>
    <t>American Samoa</t>
  </si>
  <si>
    <t>AND</t>
  </si>
  <si>
    <t>Andorra</t>
  </si>
  <si>
    <t>AGO</t>
  </si>
  <si>
    <t>Angola</t>
  </si>
  <si>
    <t>AIA</t>
  </si>
  <si>
    <t>Anguilla</t>
  </si>
  <si>
    <t>ATA</t>
  </si>
  <si>
    <t>Antarctica</t>
  </si>
  <si>
    <t>ATG</t>
  </si>
  <si>
    <t>Antigua and Barbuda</t>
  </si>
  <si>
    <t>ARG</t>
  </si>
  <si>
    <t>Argentina</t>
  </si>
  <si>
    <t>ARM</t>
  </si>
  <si>
    <t>Armenia</t>
  </si>
  <si>
    <t>ABW</t>
  </si>
  <si>
    <t>Aruba</t>
  </si>
  <si>
    <t>AUS</t>
  </si>
  <si>
    <t>Australia</t>
  </si>
  <si>
    <t>AUT</t>
  </si>
  <si>
    <t>Austria</t>
  </si>
  <si>
    <t>AZE</t>
  </si>
  <si>
    <t>Azerbaijan</t>
  </si>
  <si>
    <t>BHS</t>
  </si>
  <si>
    <t>Bahamas (the)</t>
  </si>
  <si>
    <t>BHR</t>
  </si>
  <si>
    <t>Bahrain</t>
  </si>
  <si>
    <t>BGD</t>
  </si>
  <si>
    <t>Bangladesh</t>
  </si>
  <si>
    <t>BRB</t>
  </si>
  <si>
    <t>Barbados</t>
  </si>
  <si>
    <t>BLR</t>
  </si>
  <si>
    <t>Belarus</t>
  </si>
  <si>
    <t>BEL</t>
  </si>
  <si>
    <t>Belgium</t>
  </si>
  <si>
    <t>BLZ</t>
  </si>
  <si>
    <t>Belize</t>
  </si>
  <si>
    <t>BEN</t>
  </si>
  <si>
    <t>Benin</t>
  </si>
  <si>
    <t>BMU</t>
  </si>
  <si>
    <t>Bermuda</t>
  </si>
  <si>
    <t>BTN</t>
  </si>
  <si>
    <t>Bhutan</t>
  </si>
  <si>
    <t>BOL</t>
  </si>
  <si>
    <t>Bolivia (Plurinational State of)</t>
  </si>
  <si>
    <t>BES</t>
  </si>
  <si>
    <t>Bonaire, Sint Eustatius and Saba</t>
  </si>
  <si>
    <t>BIH</t>
  </si>
  <si>
    <t>Bosnia and Herzegovina</t>
  </si>
  <si>
    <t>BWA</t>
  </si>
  <si>
    <t>Botswana</t>
  </si>
  <si>
    <t>BVT</t>
  </si>
  <si>
    <t>Bouvet Island</t>
  </si>
  <si>
    <t>BRA</t>
  </si>
  <si>
    <t>Brazil</t>
  </si>
  <si>
    <t>IOT</t>
  </si>
  <si>
    <t>British Indian Ocean Territory (the)</t>
  </si>
  <si>
    <t>BRN</t>
  </si>
  <si>
    <t>Brunei Darussalam</t>
  </si>
  <si>
    <t>BGR</t>
  </si>
  <si>
    <t>Bulgaria</t>
  </si>
  <si>
    <t>BFA</t>
  </si>
  <si>
    <t>Burkina Faso</t>
  </si>
  <si>
    <t>BDI</t>
  </si>
  <si>
    <t>Burundi</t>
  </si>
  <si>
    <t>CPV</t>
  </si>
  <si>
    <t>Cabo Verde</t>
  </si>
  <si>
    <t>KHM</t>
  </si>
  <si>
    <t>Cambodia</t>
  </si>
  <si>
    <t>CMR</t>
  </si>
  <si>
    <t>Cameroon</t>
  </si>
  <si>
    <t>CAN</t>
  </si>
  <si>
    <t>Canada</t>
  </si>
  <si>
    <t>CYM</t>
  </si>
  <si>
    <t>Cayman Islands (the)</t>
  </si>
  <si>
    <t>CAF</t>
  </si>
  <si>
    <t>Central African Republic (the)</t>
  </si>
  <si>
    <t>TCD</t>
  </si>
  <si>
    <t>Chad</t>
  </si>
  <si>
    <t>CHL</t>
  </si>
  <si>
    <t>Chile</t>
  </si>
  <si>
    <t>CHN</t>
  </si>
  <si>
    <t>China</t>
  </si>
  <si>
    <t>CXR</t>
  </si>
  <si>
    <t>Christmas Island</t>
  </si>
  <si>
    <t>CCK</t>
  </si>
  <si>
    <t>Cocos (Keeling) Islands (the)</t>
  </si>
  <si>
    <t>COL</t>
  </si>
  <si>
    <t>Colombia</t>
  </si>
  <si>
    <t>COM</t>
  </si>
  <si>
    <t>Comoros (the)</t>
  </si>
  <si>
    <t>COD</t>
  </si>
  <si>
    <t>COG</t>
  </si>
  <si>
    <t>Congo (the)</t>
  </si>
  <si>
    <t>COK</t>
  </si>
  <si>
    <t>Cook Islands (the)</t>
  </si>
  <si>
    <t>CRI</t>
  </si>
  <si>
    <t>Costa Rica</t>
  </si>
  <si>
    <t>HRV</t>
  </si>
  <si>
    <t>Croatia</t>
  </si>
  <si>
    <t>CUB</t>
  </si>
  <si>
    <t>Cuba</t>
  </si>
  <si>
    <t>CUW</t>
  </si>
  <si>
    <t>Curaçao</t>
  </si>
  <si>
    <t>CYP</t>
  </si>
  <si>
    <t>Cyprus</t>
  </si>
  <si>
    <t>CZE</t>
  </si>
  <si>
    <t>Czechia</t>
  </si>
  <si>
    <t>CIV</t>
  </si>
  <si>
    <t>Côte d'Ivoire</t>
  </si>
  <si>
    <t>DNK</t>
  </si>
  <si>
    <t>Denmark</t>
  </si>
  <si>
    <t>DJI</t>
  </si>
  <si>
    <t>Djibouti</t>
  </si>
  <si>
    <t>DMA</t>
  </si>
  <si>
    <t>Dominica</t>
  </si>
  <si>
    <t>DOM</t>
  </si>
  <si>
    <t>Dominican Republic (the)</t>
  </si>
  <si>
    <t>ECU</t>
  </si>
  <si>
    <t>Ecuador</t>
  </si>
  <si>
    <t>EGY</t>
  </si>
  <si>
    <t>Egypt</t>
  </si>
  <si>
    <t>SLV</t>
  </si>
  <si>
    <t>El Salvador</t>
  </si>
  <si>
    <t>GNQ</t>
  </si>
  <si>
    <t>Equatorial Guinea</t>
  </si>
  <si>
    <t>ERI</t>
  </si>
  <si>
    <t>Eritrea</t>
  </si>
  <si>
    <t>EST</t>
  </si>
  <si>
    <t>Estonia</t>
  </si>
  <si>
    <t>SWZ</t>
  </si>
  <si>
    <t>Eswatini</t>
  </si>
  <si>
    <t>ETH</t>
  </si>
  <si>
    <t>Ethiopia</t>
  </si>
  <si>
    <t>FLK</t>
  </si>
  <si>
    <t>Falkland Islands (the) [Malvinas]</t>
  </si>
  <si>
    <t>FRO</t>
  </si>
  <si>
    <t>Faroe Islands (the)</t>
  </si>
  <si>
    <t>FJI</t>
  </si>
  <si>
    <t>Fiji</t>
  </si>
  <si>
    <t>FIN</t>
  </si>
  <si>
    <t>Finland</t>
  </si>
  <si>
    <t>FRA</t>
  </si>
  <si>
    <t>France</t>
  </si>
  <si>
    <t>GUF</t>
  </si>
  <si>
    <t>French Guiana</t>
  </si>
  <si>
    <t>PYF</t>
  </si>
  <si>
    <t>French Polynesia</t>
  </si>
  <si>
    <t>ATF</t>
  </si>
  <si>
    <t>French Southern Territories (the)</t>
  </si>
  <si>
    <t>GAB</t>
  </si>
  <si>
    <t>Gabon</t>
  </si>
  <si>
    <t>GMB</t>
  </si>
  <si>
    <t>Gambia (the)</t>
  </si>
  <si>
    <t>GEO</t>
  </si>
  <si>
    <t>Georgia</t>
  </si>
  <si>
    <t>DEU</t>
  </si>
  <si>
    <t>Germany</t>
  </si>
  <si>
    <t>GHA</t>
  </si>
  <si>
    <t>Ghana</t>
  </si>
  <si>
    <t>GIB</t>
  </si>
  <si>
    <t>Gibraltar</t>
  </si>
  <si>
    <t>GRC</t>
  </si>
  <si>
    <t>Greece</t>
  </si>
  <si>
    <t>GRL</t>
  </si>
  <si>
    <t>Greenland</t>
  </si>
  <si>
    <t>GRD</t>
  </si>
  <si>
    <t>Grenada</t>
  </si>
  <si>
    <t>GLP</t>
  </si>
  <si>
    <t>Guadeloupe</t>
  </si>
  <si>
    <t>GUM</t>
  </si>
  <si>
    <t>Guam</t>
  </si>
  <si>
    <t>GTM</t>
  </si>
  <si>
    <t>Guatemala</t>
  </si>
  <si>
    <t>GGY</t>
  </si>
  <si>
    <t>Guernsey</t>
  </si>
  <si>
    <t>GIN</t>
  </si>
  <si>
    <t>Guinea</t>
  </si>
  <si>
    <t>GNB</t>
  </si>
  <si>
    <t>Guinea-Bissau</t>
  </si>
  <si>
    <t>GUY</t>
  </si>
  <si>
    <t>Guyana</t>
  </si>
  <si>
    <t>HTI</t>
  </si>
  <si>
    <t>Haiti</t>
  </si>
  <si>
    <t>HMD</t>
  </si>
  <si>
    <t>Heard Island and McDonald Islands</t>
  </si>
  <si>
    <t>VAT</t>
  </si>
  <si>
    <t>Holy See (the)</t>
  </si>
  <si>
    <t>HND</t>
  </si>
  <si>
    <t>Honduras</t>
  </si>
  <si>
    <t>HKG</t>
  </si>
  <si>
    <t>Hong Kong</t>
  </si>
  <si>
    <t>HUN</t>
  </si>
  <si>
    <t>Hungary</t>
  </si>
  <si>
    <t>ISL</t>
  </si>
  <si>
    <t>Iceland</t>
  </si>
  <si>
    <t>IND</t>
  </si>
  <si>
    <t>India</t>
  </si>
  <si>
    <t>IDN</t>
  </si>
  <si>
    <t>Indonesia</t>
  </si>
  <si>
    <t>IRN</t>
  </si>
  <si>
    <t>Iran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</si>
  <si>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</si>
  <si>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</si>
  <si>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</si>
  <si>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</si>
  <si>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</si>
  <si>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</si>
  <si>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</si>
  <si>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</si>
  <si>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</si>
  <si>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</si>
  <si>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</si>
  <si>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</si>
  <si>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</si>
  <si>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</si>
  <si>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</si>
  <si>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</si>
  <si>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</si>
  <si>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</si>
  <si>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</si>
  <si>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</si>
  <si>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</si>
  <si>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</si>
  <si>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</si>
  <si>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</si>
  <si>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</si>
  <si>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</si>
  <si>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</si>
  <si>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</si>
  <si>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</si>
  <si>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</si>
  <si>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</si>
  <si>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</si>
  <si>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</si>
  <si>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</si>
  <si>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</si>
  <si>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</si>
  <si>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</si>
  <si>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</si>
  <si>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</si>
  <si>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</si>
  <si>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</si>
  <si>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</si>
  <si>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</si>
  <si>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</si>
  <si>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</si>
  <si>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</si>
  <si>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</si>
  <si>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</si>
  <si>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</si>
  <si>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</si>
  <si>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</si>
  <si>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</si>
  <si>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</si>
  <si>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</si>
  <si>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</si>
  <si>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</si>
  <si>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</si>
  <si>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</si>
  <si>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</si>
  <si>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</si>
  <si>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</si>
  <si>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</si>
  <si>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</si>
  <si>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</si>
  <si>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</si>
  <si>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</si>
  <si>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</si>
  <si>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</si>
  <si>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</si>
  <si>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</si>
  <si>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</si>
  <si>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</si>
  <si>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</si>
  <si>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</si>
  <si>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</si>
  <si>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</si>
  <si>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</si>
  <si>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(Federated States of)</t>
  </si>
  <si>
    <t>MDA</t>
  </si>
  <si>
    <t>Moldova (the Republic of)</t>
  </si>
  <si>
    <t>MCO</t>
  </si>
  <si>
    <t>Monaco</t>
  </si>
  <si>
    <t>MNG</t>
  </si>
  <si>
    <t>Mongolia</t>
  </si>
  <si>
    <t>MNE</t>
  </si>
  <si>
    <t>Montenegro</t>
  </si>
  <si>
    <t>MSR</t>
  </si>
  <si>
    <t>Montserrat</t>
  </si>
  <si>
    <t>MAR</t>
  </si>
  <si>
    <t>Morocco</t>
  </si>
  <si>
    <t>MOZ</t>
  </si>
  <si>
    <t>Mozambique</t>
  </si>
  <si>
    <t>MMR</t>
  </si>
  <si>
    <t>Myanmar</t>
  </si>
  <si>
    <t>NAM</t>
  </si>
  <si>
    <t>Namibia</t>
  </si>
  <si>
    <t>NRU</t>
  </si>
  <si>
    <t>Nauru</t>
  </si>
  <si>
    <t>NPL</t>
  </si>
  <si>
    <t>Nepal</t>
  </si>
  <si>
    <t>NLD</t>
  </si>
  <si>
    <t>Netherlands (the)</t>
  </si>
  <si>
    <t>NCL</t>
  </si>
  <si>
    <t>New Caledonia</t>
  </si>
  <si>
    <t>NZL</t>
  </si>
  <si>
    <t>New Zealand</t>
  </si>
  <si>
    <t>NIC</t>
  </si>
  <si>
    <t>Nicaragua</t>
  </si>
  <si>
    <t>NER</t>
  </si>
  <si>
    <t>Niger (the)</t>
  </si>
  <si>
    <t>NGA</t>
  </si>
  <si>
    <t>Nigeria</t>
  </si>
  <si>
    <t>NIU</t>
  </si>
  <si>
    <t>Niue</t>
  </si>
  <si>
    <t>NFK</t>
  </si>
  <si>
    <t>Norfolk Island</t>
  </si>
  <si>
    <t>MNP</t>
  </si>
  <si>
    <t>Northern Mariana Islands (the)</t>
  </si>
  <si>
    <t>NOR</t>
  </si>
  <si>
    <t>Norway</t>
  </si>
  <si>
    <t>OMN</t>
  </si>
  <si>
    <t>Oman</t>
  </si>
  <si>
    <t>PAK</t>
  </si>
  <si>
    <t>Pakistan</t>
  </si>
  <si>
    <t>PLW</t>
  </si>
  <si>
    <t>Palau</t>
  </si>
  <si>
    <t>PSE</t>
  </si>
  <si>
    <t>Palestine, State of</t>
  </si>
  <si>
    <t>PAN</t>
  </si>
  <si>
    <t>Panama</t>
  </si>
  <si>
    <t>PNG</t>
  </si>
  <si>
    <t>Papua New Guinea</t>
  </si>
  <si>
    <t>PRY</t>
  </si>
  <si>
    <t>Paraguay</t>
  </si>
  <si>
    <t>PER</t>
  </si>
  <si>
    <t>Peru</t>
  </si>
  <si>
    <t>PHL</t>
  </si>
  <si>
    <t>Philippines (the)</t>
  </si>
  <si>
    <t>PCN</t>
  </si>
  <si>
    <t>Pitcairn</t>
  </si>
  <si>
    <t>POL</t>
  </si>
  <si>
    <t>Poland</t>
  </si>
  <si>
    <t>PRT</t>
  </si>
  <si>
    <t>Portugal</t>
  </si>
  <si>
    <t>PRI</t>
  </si>
  <si>
    <t>Puerto Rico</t>
  </si>
  <si>
    <t>QAT</t>
  </si>
  <si>
    <t>Qatar</t>
  </si>
  <si>
    <t>MKD</t>
  </si>
  <si>
    <t>Republic of North Macedonia</t>
  </si>
  <si>
    <t>ROU</t>
  </si>
  <si>
    <t>Romania</t>
  </si>
  <si>
    <t>RUS</t>
  </si>
  <si>
    <t>Russian Federation (the)</t>
  </si>
  <si>
    <t>RWA</t>
  </si>
  <si>
    <t>Rwanda</t>
  </si>
  <si>
    <t>REU</t>
  </si>
  <si>
    <t>Réunion</t>
  </si>
  <si>
    <t>BLM</t>
  </si>
  <si>
    <t>Saint Barthélemy</t>
  </si>
  <si>
    <t>SHN</t>
  </si>
  <si>
    <t>Saint Helena, Ascension and Tristan da Cunha</t>
  </si>
  <si>
    <t>KNA</t>
  </si>
  <si>
    <t>Saint Kitts and Nevis</t>
  </si>
  <si>
    <t>LCA</t>
  </si>
  <si>
    <t>Saint Lucia</t>
  </si>
  <si>
    <t>MAF</t>
  </si>
  <si>
    <t>Saint Martin (French part)</t>
  </si>
  <si>
    <t>SPM</t>
  </si>
  <si>
    <t>Saint Pierre and Miquelon</t>
  </si>
  <si>
    <t>VCT</t>
  </si>
  <si>
    <t>Saint Vincent and the Grenadines</t>
  </si>
  <si>
    <t>WSM</t>
  </si>
  <si>
    <t>Samoa</t>
  </si>
  <si>
    <t>SMR</t>
  </si>
  <si>
    <t>San Marino</t>
  </si>
  <si>
    <t>STP</t>
  </si>
  <si>
    <t>Sao Tome and Principe</t>
  </si>
  <si>
    <t>SAU</t>
  </si>
  <si>
    <t>Saudi Arabia</t>
  </si>
  <si>
    <t>SEN</t>
  </si>
  <si>
    <t>Senegal</t>
  </si>
  <si>
    <t>SRB</t>
  </si>
  <si>
    <t>Serbia</t>
  </si>
  <si>
    <t>SYC</t>
  </si>
  <si>
    <t>Seychelles</t>
  </si>
  <si>
    <t>SLE</t>
  </si>
  <si>
    <t>Sierra Leone</t>
  </si>
  <si>
    <t>SGP</t>
  </si>
  <si>
    <t>Singapore</t>
  </si>
  <si>
    <t>SXM</t>
  </si>
  <si>
    <t>Sint Maarten (Dutch part)</t>
  </si>
  <si>
    <t>SVK</t>
  </si>
  <si>
    <t>Slovakia</t>
  </si>
  <si>
    <t>SVN</t>
  </si>
  <si>
    <t>Slovenia</t>
  </si>
  <si>
    <t>SLB</t>
  </si>
  <si>
    <t>Solomon Islands</t>
  </si>
  <si>
    <t>SOM</t>
  </si>
  <si>
    <t>Somalia</t>
  </si>
  <si>
    <t>ZAF</t>
  </si>
  <si>
    <t>South Africa</t>
  </si>
  <si>
    <t>SGS</t>
  </si>
  <si>
    <t>South Georgia and the South Sandwich Islands</t>
  </si>
  <si>
    <t>SSD</t>
  </si>
  <si>
    <t>South Sudan</t>
  </si>
  <si>
    <t>ESP</t>
  </si>
  <si>
    <t>Spain</t>
  </si>
  <si>
    <t>LKA</t>
  </si>
  <si>
    <t>Sri Lanka</t>
  </si>
  <si>
    <t>SDN</t>
  </si>
  <si>
    <t>Sudan (the)</t>
  </si>
  <si>
    <t>SUR</t>
  </si>
  <si>
    <t>Suriname</t>
  </si>
  <si>
    <t>SJM</t>
  </si>
  <si>
    <t>Svalbard and Jan Mayen</t>
  </si>
  <si>
    <t>SWE</t>
  </si>
  <si>
    <t>Sweden</t>
  </si>
  <si>
    <t>CHE</t>
  </si>
  <si>
    <t>Switzerland</t>
  </si>
  <si>
    <t>SYR</t>
  </si>
  <si>
    <t>Syrian Arab Republic</t>
  </si>
  <si>
    <t>TWN</t>
  </si>
  <si>
    <t>Taiwan (Province of China)</t>
  </si>
  <si>
    <t>TJK</t>
  </si>
  <si>
    <t>Tajikistan</t>
  </si>
  <si>
    <t>TZA</t>
  </si>
  <si>
    <t>Tanzania, United Republic of</t>
  </si>
  <si>
    <t>THA</t>
  </si>
  <si>
    <t>Thailand</t>
  </si>
  <si>
    <t>TLS</t>
  </si>
  <si>
    <t>Timor-Leste</t>
  </si>
  <si>
    <t>TGO</t>
  </si>
  <si>
    <t>Togo</t>
  </si>
  <si>
    <t>TKL</t>
  </si>
  <si>
    <t>Tokelau</t>
  </si>
  <si>
    <t>TON</t>
  </si>
  <si>
    <t>Tonga</t>
  </si>
  <si>
    <t>TTO</t>
  </si>
  <si>
    <t>Trinidad and Tobago</t>
  </si>
  <si>
    <t>TUN</t>
  </si>
  <si>
    <t>Tunisia</t>
  </si>
  <si>
    <t>TUR</t>
  </si>
  <si>
    <t>Turkey</t>
  </si>
  <si>
    <t>TKM</t>
  </si>
  <si>
    <t>Turkmenistan</t>
  </si>
  <si>
    <t>TCA</t>
  </si>
  <si>
    <t>Turks and Caicos Islands (the)</t>
  </si>
  <si>
    <t>TUV</t>
  </si>
  <si>
    <t>Tuvalu</t>
  </si>
  <si>
    <t>UGA</t>
  </si>
  <si>
    <t>Uganda</t>
  </si>
  <si>
    <t>UKR</t>
  </si>
  <si>
    <t>Ukraine</t>
  </si>
  <si>
    <t>ARE</t>
  </si>
  <si>
    <t>United Arab Emirates (the)</t>
  </si>
  <si>
    <t>GBR</t>
  </si>
  <si>
    <t>United Kingdom of Great Britain and Northern Ireland (the)</t>
  </si>
  <si>
    <t>UMI</t>
  </si>
  <si>
    <t>United States Minor Outlying Islands (the)</t>
  </si>
  <si>
    <t>USA</t>
  </si>
  <si>
    <t>United States of America (the)</t>
  </si>
  <si>
    <t>URY</t>
  </si>
  <si>
    <t>Uruguay</t>
  </si>
  <si>
    <t>UZB</t>
  </si>
  <si>
    <t>Uzbekistan</t>
  </si>
  <si>
    <t>VUT</t>
  </si>
  <si>
    <t>Vanuatu</t>
  </si>
  <si>
    <t>VEN</t>
  </si>
  <si>
    <t>Venezuela (Bolivarian Republic of)</t>
  </si>
  <si>
    <t>VNM</t>
  </si>
  <si>
    <t>Viet Nam</t>
  </si>
  <si>
    <t>VGB</t>
  </si>
  <si>
    <t>Virgin Islands (British)</t>
  </si>
  <si>
    <t>VIR</t>
  </si>
  <si>
    <t>Virgin Islands (U.S.)</t>
  </si>
  <si>
    <t>WLF</t>
  </si>
  <si>
    <t>Wallis and Futuna</t>
  </si>
  <si>
    <t>ESH</t>
  </si>
  <si>
    <t>Western Sahara</t>
  </si>
  <si>
    <t>YEM</t>
  </si>
  <si>
    <t>Yemen</t>
  </si>
  <si>
    <t>ZMB</t>
  </si>
  <si>
    <t>Zambia</t>
  </si>
  <si>
    <t>ZWE</t>
  </si>
  <si>
    <t>Zimbabwe</t>
  </si>
  <si>
    <t>ALA</t>
  </si>
  <si>
    <t>Åland Islands</t>
  </si>
  <si>
    <t>fossil fuel data options</t>
  </si>
  <si>
    <t>barrel</t>
  </si>
  <si>
    <t>cubic meter (m3)</t>
  </si>
  <si>
    <t>ton</t>
  </si>
  <si>
    <t>years</t>
  </si>
  <si>
    <t>Alpha-3 code</t>
  </si>
  <si>
    <t>Bahamas</t>
  </si>
  <si>
    <t>Cayman Islands</t>
  </si>
  <si>
    <t>Central African Republic</t>
  </si>
  <si>
    <t>Comoros</t>
  </si>
  <si>
    <t>Congo</t>
  </si>
  <si>
    <t>Cook Islands</t>
  </si>
  <si>
    <t>Dominican Republic</t>
  </si>
  <si>
    <t>Niger</t>
  </si>
  <si>
    <t>North Macedonia</t>
  </si>
  <si>
    <t>Philippines</t>
  </si>
  <si>
    <t>Russian Federation</t>
  </si>
  <si>
    <t>Sudan</t>
  </si>
  <si>
    <t>Turks and Caicos Islands</t>
  </si>
  <si>
    <t>United Arab Emirates</t>
  </si>
  <si>
    <t>Inputs</t>
  </si>
  <si>
    <t>country code Alpha-3</t>
  </si>
  <si>
    <t>Region (as per R-P ratio lookup table)</t>
  </si>
  <si>
    <t>Fossil fuel inputs</t>
  </si>
  <si>
    <t>Land inputs</t>
  </si>
  <si>
    <t>Reserves multiplier</t>
  </si>
  <si>
    <t>Maximum land disturbance period</t>
  </si>
  <si>
    <t>%</t>
  </si>
  <si>
    <t>Land disturbance factor</t>
  </si>
  <si>
    <t>Megaton CO2</t>
  </si>
  <si>
    <t>Low</t>
  </si>
  <si>
    <t>Medium</t>
  </si>
  <si>
    <t>High</t>
  </si>
  <si>
    <t>Custom</t>
  </si>
  <si>
    <t>Estimated above ground biomass C density</t>
  </si>
  <si>
    <t>Estimated below ground biomass C density</t>
  </si>
  <si>
    <t>AG biomass</t>
  </si>
  <si>
    <t>BG biomass</t>
  </si>
  <si>
    <t>Estimated Carbon densities</t>
  </si>
  <si>
    <t>Current production rate</t>
  </si>
  <si>
    <t>Target production rate</t>
  </si>
  <si>
    <t>Target year to complete expansion</t>
  </si>
  <si>
    <t>average production rate during scale-up</t>
  </si>
  <si>
    <t>Other CIS</t>
  </si>
  <si>
    <t>Total CIS</t>
  </si>
  <si>
    <t>Iran</t>
  </si>
  <si>
    <t>Syria</t>
  </si>
  <si>
    <t>Other Middle East</t>
  </si>
  <si>
    <t>Total Middle East</t>
  </si>
  <si>
    <t>Republic of Congo</t>
  </si>
  <si>
    <t>Other Africa</t>
  </si>
  <si>
    <t>Total Africa</t>
  </si>
  <si>
    <t>Total North America</t>
  </si>
  <si>
    <t>Trinidad &amp; Tobago</t>
  </si>
  <si>
    <t>Venezuela</t>
  </si>
  <si>
    <t>Other S. &amp; Cent. America</t>
  </si>
  <si>
    <t>Total S. &amp; Cent. America</t>
  </si>
  <si>
    <t>United Kingdom</t>
  </si>
  <si>
    <t>Other Europe</t>
  </si>
  <si>
    <t>Total Europe</t>
  </si>
  <si>
    <t>Brunei</t>
  </si>
  <si>
    <t>Vietnam</t>
  </si>
  <si>
    <t>Other Asia Pacific</t>
  </si>
  <si>
    <t>Total Asia Pacific</t>
  </si>
  <si>
    <t>Total World</t>
  </si>
  <si>
    <t>TRINIDAD AND TOBAGO</t>
  </si>
  <si>
    <t>R-P ratio calculated via median of countries in every region</t>
  </si>
  <si>
    <t>Bolivia</t>
  </si>
  <si>
    <t>Netherlands</t>
  </si>
  <si>
    <t>Alternative name (manual)</t>
  </si>
  <si>
    <t>Country list for interface</t>
  </si>
  <si>
    <t>Czech Republic</t>
  </si>
  <si>
    <t>Total Middle East &amp; Africa</t>
  </si>
  <si>
    <t>South Korea</t>
  </si>
  <si>
    <t>Turkiye</t>
  </si>
  <si>
    <t>R-P ratio</t>
  </si>
  <si>
    <t>cubic meter/ day</t>
  </si>
  <si>
    <t>Degree of land disturbance</t>
  </si>
  <si>
    <t>Average daily production/ extraction rate</t>
  </si>
  <si>
    <t>Fossil fuel</t>
  </si>
  <si>
    <t>R/P ratio for block</t>
  </si>
  <si>
    <t>R/P RATIO (year)</t>
  </si>
  <si>
    <t>years of tree cover loss</t>
  </si>
  <si>
    <t>years of oil production</t>
  </si>
  <si>
    <t>Adjusted R/P ratio for block</t>
  </si>
  <si>
    <t>R/P ratio calculated via median of countries in every region</t>
  </si>
  <si>
    <t>low disturbance</t>
  </si>
  <si>
    <t>medium disturbance</t>
  </si>
  <si>
    <t>high disturbance</t>
  </si>
  <si>
    <t>USSR</t>
  </si>
  <si>
    <t>Democratic Republic of the Congo</t>
  </si>
  <si>
    <t>British Virgin Islands</t>
  </si>
  <si>
    <t>Regional</t>
  </si>
  <si>
    <t>R/P ratio geographical assumptions</t>
  </si>
  <si>
    <t>Area of block(s)</t>
  </si>
  <si>
    <t>average production rate</t>
  </si>
  <si>
    <t>average production rate per block</t>
  </si>
  <si>
    <t>Proportion of lifetime that is scale-up</t>
  </si>
  <si>
    <t>Case I</t>
  </si>
  <si>
    <t>Case II</t>
  </si>
  <si>
    <t>Case III</t>
  </si>
  <si>
    <t>Land</t>
  </si>
  <si>
    <t>Likely</t>
  </si>
  <si>
    <t>Possible</t>
  </si>
  <si>
    <t>Result</t>
  </si>
  <si>
    <t>Level of disturbance</t>
  </si>
  <si>
    <t>Number of blocks</t>
  </si>
  <si>
    <t>Area of block(s) (hectares)</t>
  </si>
  <si>
    <t>R/P ratio geographical assumptions (years)</t>
  </si>
  <si>
    <t>max disturbance</t>
  </si>
  <si>
    <t>Cumulative % of land disturbed (Likely case)</t>
  </si>
  <si>
    <t>Custom land disturbance factor</t>
  </si>
  <si>
    <t>I. Reserves data</t>
  </si>
  <si>
    <t>III. Expansion data</t>
  </si>
  <si>
    <t>yesyesyes</t>
  </si>
  <si>
    <t>yesyesno</t>
  </si>
  <si>
    <t>yesnono</t>
  </si>
  <si>
    <t>noyesyes</t>
  </si>
  <si>
    <t>noyesno</t>
  </si>
  <si>
    <t>nonoyes</t>
  </si>
  <si>
    <t>nonono</t>
  </si>
  <si>
    <t>yesnoyes</t>
  </si>
  <si>
    <t>Please fill in data in tabs "I. Reserves data", and "III. Expansion data"</t>
  </si>
  <si>
    <t>Please fill in data in the tab "I. Reserves data"</t>
  </si>
  <si>
    <t>Please fill in data in the tab  "III. Expansion data"</t>
  </si>
  <si>
    <t>Project name</t>
  </si>
  <si>
    <t>Date</t>
  </si>
  <si>
    <t>Scenario analysis end year</t>
  </si>
  <si>
    <t>C in land</t>
  </si>
  <si>
    <t>C in fossil fuel</t>
  </si>
  <si>
    <t>Type of fossil fuel data</t>
  </si>
  <si>
    <t>Please specify the type of fossil fuel data</t>
  </si>
  <si>
    <t>EDGAR Country Code</t>
  </si>
  <si>
    <t>AIR</t>
  </si>
  <si>
    <t>International Aviation</t>
  </si>
  <si>
    <t>ANT</t>
  </si>
  <si>
    <t>Switzerland and Liechtenstein</t>
  </si>
  <si>
    <t>Côte d’Ivoire</t>
  </si>
  <si>
    <t>Spain and Andorra</t>
  </si>
  <si>
    <t>Falkland Islands</t>
  </si>
  <si>
    <t>France and Monaco</t>
  </si>
  <si>
    <t>Faroes</t>
  </si>
  <si>
    <t>The Gambia</t>
  </si>
  <si>
    <t>Israel and Palestine, State of</t>
  </si>
  <si>
    <t>Italy, San Marino and the Holy See</t>
  </si>
  <si>
    <t>Laos</t>
  </si>
  <si>
    <t>Moldova</t>
  </si>
  <si>
    <t>Myanmar/Burma</t>
  </si>
  <si>
    <t>North Korea</t>
  </si>
  <si>
    <t>Russia</t>
  </si>
  <si>
    <t>SCG</t>
  </si>
  <si>
    <t>Serbia and Montenegro</t>
  </si>
  <si>
    <t>Sudan and South Sudan</t>
  </si>
  <si>
    <t>SEA</t>
  </si>
  <si>
    <t>International Shipping</t>
  </si>
  <si>
    <t>São Tomé and Príncipe</t>
  </si>
  <si>
    <t>Türkiye</t>
  </si>
  <si>
    <t>Taiwan</t>
  </si>
  <si>
    <t>Tanzania</t>
  </si>
  <si>
    <t>United States</t>
  </si>
  <si>
    <t>EU27</t>
  </si>
  <si>
    <t>GLOBAL TOTAL</t>
  </si>
  <si>
    <t>Please fill in data in tabs "I. Reserves data", "II. Production forecast data", and "III. Expansion data"</t>
  </si>
  <si>
    <t>Please fill in data in tabs "I. Reserves data" and "II. Production forecast data"</t>
  </si>
  <si>
    <t>Please fill in data in the tab "II. Production forecast data"</t>
  </si>
  <si>
    <t>Please fill in data in tabs "II. Production forecast data", and "III. Expansion data"</t>
  </si>
  <si>
    <t>II. Production forecast data</t>
  </si>
  <si>
    <t>Soil C density (top 30 cm)</t>
  </si>
  <si>
    <t>Soil C loss/ year</t>
  </si>
  <si>
    <t>Duration until scenario analysis stop year</t>
  </si>
  <si>
    <t>Maximum duration of soil carbon loss</t>
  </si>
  <si>
    <t>1980-2020</t>
  </si>
  <si>
    <t>United states of America (the)</t>
  </si>
  <si>
    <t>Oil</t>
  </si>
  <si>
    <t>tons CO2/ barrel</t>
  </si>
  <si>
    <t>tons CO2/ m3</t>
  </si>
  <si>
    <t>tons CO2/ton</t>
  </si>
  <si>
    <t>Direct emissions</t>
  </si>
  <si>
    <t>Emissions/ unit of fossil fuel</t>
  </si>
  <si>
    <t>Total emissions (Direct + upstream)</t>
  </si>
  <si>
    <t>Instructions panel</t>
  </si>
  <si>
    <t>Project start year</t>
  </si>
  <si>
    <t>Estimated proved reserves of project</t>
  </si>
  <si>
    <t>Best estimate for reserves</t>
  </si>
  <si>
    <t>High estimate for reserves</t>
  </si>
  <si>
    <t>Are you considering non-proved reserves?</t>
  </si>
  <si>
    <t>Reserves estimates</t>
  </si>
  <si>
    <t>Target production capacity by a specific date</t>
  </si>
  <si>
    <t>I. The case of known reserves estimates</t>
  </si>
  <si>
    <t>II. The case of known average daily production rate</t>
  </si>
  <si>
    <t>III. The case of a known target production capacity by a specific date</t>
  </si>
  <si>
    <t>Proved reserves (low estimate)</t>
  </si>
  <si>
    <t>Do you have an estimate of non-proved reserves?</t>
  </si>
  <si>
    <t>Ratio of 2P to 1P</t>
  </si>
  <si>
    <t>Reserves estimate for likely emissions</t>
  </si>
  <si>
    <t>tons CO2/barrel</t>
  </si>
  <si>
    <t>tons CO2/m3</t>
  </si>
  <si>
    <t>Carbon content of fossil fuel</t>
  </si>
  <si>
    <t>Carbon density of forest land</t>
  </si>
  <si>
    <t>% of area degraded/ year</t>
  </si>
  <si>
    <t>% of area disturbed/ year</t>
  </si>
  <si>
    <t>hectare</t>
  </si>
  <si>
    <t>tons CO2/hectare</t>
  </si>
  <si>
    <t>Are you doing a block or a country-level analysis?</t>
  </si>
  <si>
    <t>Block</t>
  </si>
  <si>
    <t>Number of blocks for the country expansion plan</t>
  </si>
  <si>
    <t>No R/P data available for this country. Select ‘Regional’ or ‘World‘.</t>
  </si>
  <si>
    <t>Summary of Inputs</t>
  </si>
  <si>
    <t>Summary of Results</t>
  </si>
  <si>
    <t>Yes</t>
  </si>
  <si>
    <t>No</t>
  </si>
  <si>
    <t>Select your R/P ratio configuration</t>
  </si>
  <si>
    <t>Make sure this value is higher than the 'Low estimate'.</t>
  </si>
  <si>
    <t>Specify a value for 'Best estimate for reserves' if available.</t>
  </si>
  <si>
    <t>Specify a value for 'Proved reserves' if available.</t>
  </si>
  <si>
    <t>Make sure this value is higher than the 'Best/ Low estimate'.</t>
  </si>
  <si>
    <t>Specify a value for 'High estimate for reserves' if available.</t>
  </si>
  <si>
    <t>Coal</t>
  </si>
  <si>
    <t>Gas</t>
  </si>
  <si>
    <t>Type of fossil fuel data available (Yes/No)</t>
  </si>
  <si>
    <t>Average daily production rate</t>
  </si>
  <si>
    <t>Reserves estimatesyesAverage daily production rateyesTarget production capacity by a specific dateyes</t>
  </si>
  <si>
    <t>Reserves estimatesyesAverage daily production rateyesTarget production capacity by a specific dateno</t>
  </si>
  <si>
    <t>Reserves estimatesyesAverage daily production ratenoTarget production capacity by a specific dateyes</t>
  </si>
  <si>
    <t>Reserves estimatesyesAverage daily production ratenoTarget production capacity by a specific dateno</t>
  </si>
  <si>
    <t>Reserves estimatesnoAverage daily production ratenoTarget production capacity by a specific dateno</t>
  </si>
  <si>
    <t>Reserves estimatesnoAverage daily production ratenoTarget production capacity by a specific dateyes</t>
  </si>
  <si>
    <t>Reserves estimatesnoAverage daily production rateyesTarget production capacity by a specific dateno</t>
  </si>
  <si>
    <t>Reserves estimatesnoAverage daily production rateyesTarget production capacity by a specific dateyes</t>
  </si>
  <si>
    <t>Reserves estimatesyesAverage daily production rateyesTarget production capacity by a specific date</t>
  </si>
  <si>
    <t>Reserves estimatesyesAverage daily production rateTarget production capacity by a specific dateyes</t>
  </si>
  <si>
    <t>Reserves estimatesyesAverage daily production rateTarget production capacity by a specific date</t>
  </si>
  <si>
    <t>Reserves estimatesAverage daily production rateTarget production capacity by a specific date</t>
  </si>
  <si>
    <t>Reserves estimatesAverage daily production rateTarget production capacity by a specific dateyes</t>
  </si>
  <si>
    <t>Reserves estimatesAverage daily production rateyesTarget production capacity by a specific date</t>
  </si>
  <si>
    <t>Reserves estimatesAverage daily production rateyesTarget production capacity by a specific dateyes</t>
  </si>
  <si>
    <t>Reserves estimatesyesAverage daily production ratenoTarget production capacity by a specific date</t>
  </si>
  <si>
    <t>Reserves estimatesyesAverage daily production rateTarget production capacity by a specific dateno</t>
  </si>
  <si>
    <t>Reserves estimatesnoAverage daily production rateTarget production capacity by a specific dateyes</t>
  </si>
  <si>
    <t>Reserves estimatesAverage daily production ratenoTarget production capacity by a specific dateyes</t>
  </si>
  <si>
    <t>Reserves estimatesAverage daily production rateyesTarget production capacity by a specific dateno</t>
  </si>
  <si>
    <t>Reserves estimatesnoAverage daily production rateyesTarget production capacity by a specific date</t>
  </si>
  <si>
    <t>barrel/ day</t>
  </si>
  <si>
    <t>ton/ day</t>
  </si>
  <si>
    <t>Leave this cell blank and add your estimate as the 'Best estimate'.</t>
  </si>
  <si>
    <r>
      <t>Ratio of potential to likely CO</t>
    </r>
    <r>
      <rPr>
        <b/>
        <sz val="12"/>
        <color theme="1" tint="0.34998626667073579"/>
        <rFont val="Calibri"/>
        <family val="2"/>
      </rPr>
      <t>2</t>
    </r>
    <r>
      <rPr>
        <b/>
        <sz val="16"/>
        <color theme="1" tint="0.34998626667073579"/>
        <rFont val="Calibri"/>
        <family val="2"/>
      </rPr>
      <t xml:space="preserve"> emissions</t>
    </r>
  </si>
  <si>
    <t xml:space="preserve"> Fossil fuel Extraction from Biomass-rich Areas Calculator (FEBAC)</t>
  </si>
  <si>
    <t>The Fossil-fuel Extraction in Biomass-rich Areas Calculator (FEBAC) tool is designed to help analysts estimate carbon emissions from fossil fuel extraction in forest areas around the world.
It utilizes land carbon data (biomass and soil) from the Global Forest Watch public database (Global Forest Watch, 2024; Harris et al., 2021; Sanderman et al., 2018), and fossil fuel data from the Statistical Review of World energy data (SRWED) (Energy Institute, 2025).
The tool supports country, and block-level analyses. Depending on the available data, a user is directed to fill in only the relevant tabs of this tool, guided by the instructions panel on the landing page.
The tool calculates both a lower-end (likely) and a higher-end (potential) emissions estimate from forest disturbance due to fossil fuel extraction, as well as from the combustion of the extracted fuels, by the desired scenario analysis year. The two estimates reflect the uncertainty in fossil fuel project lifetimes—proved reserves represent only part of total reserves, and more of the resource may become recoverable over time. Longer project lifetimes can lead to extended forest disturbance, which is reflected in the higher-end estimate.
The “Summary results” tab collates the key inputs provided by the analyst, and the final estimates for emissions from forest land use change and from the combustion of extracted fossil fuel resources.
For this work, we are grateful to the Rockefeller Brothers Fund for their support to bring this analysis and publicly-available tool to you. The calculator was developed in collaboration with Earth Insight who helped to shape this work through their valuable real-world test data and feedback.</t>
  </si>
  <si>
    <t>ISO3</t>
  </si>
  <si>
    <t>mean (%/ year)</t>
  </si>
  <si>
    <t>median (%/ year)</t>
  </si>
  <si>
    <t>Q1 (%/ year)</t>
  </si>
  <si>
    <t>mean (excluding outliers) (%/ year)</t>
  </si>
  <si>
    <t>Q3 (%/ year)</t>
  </si>
  <si>
    <t>max (%/ year)</t>
  </si>
  <si>
    <t>LOOKUP table for analysis</t>
  </si>
  <si>
    <t>R/P ratio using avg 1980-2020 reserves divided by avg 1980-2020 production</t>
  </si>
  <si>
    <t>R/P ratio using avg 2020 reserves divided by avg 2024 production (for countries with data in SRWED)</t>
  </si>
  <si>
    <t>Forest disturbance factor</t>
  </si>
  <si>
    <t xml:space="preserve">Forest biomass and deforestation emissions </t>
  </si>
  <si>
    <t>Scenario analysis year</t>
  </si>
  <si>
    <t>(YES/ NO)</t>
  </si>
  <si>
    <t>Production rate by fossil fuel</t>
  </si>
  <si>
    <t>Reserves unit by fossil fuel</t>
  </si>
  <si>
    <t>Emissions factor by fossil fuel</t>
  </si>
  <si>
    <t>R/P ratio pop-ups</t>
  </si>
  <si>
    <t>Reserves pop-ups</t>
  </si>
  <si>
    <t>Regions for R/P ratio</t>
  </si>
  <si>
    <t>Project start year/ Target year to complete expansion</t>
  </si>
  <si>
    <t>Land disturbance factors</t>
  </si>
  <si>
    <t>Expansion plan analysis unit</t>
  </si>
  <si>
    <t>R/P ratio assumption</t>
  </si>
  <si>
    <t>Alpha Code 3 - Regions</t>
  </si>
  <si>
    <t>R/P ratio by country/ Region from SRWED</t>
  </si>
  <si>
    <t>Regional R/P ratio LOOKUP table</t>
  </si>
  <si>
    <t>Emission by country from EDGAR_2024_GHG_Booklet_2024</t>
  </si>
  <si>
    <t>Estimate for the ratio of 2P reserves to 1P reserves (oil)</t>
  </si>
  <si>
    <t>Wetlands</t>
  </si>
  <si>
    <t>Boreal forests</t>
  </si>
  <si>
    <t>Temperate grasslands</t>
  </si>
  <si>
    <t>Tundra</t>
  </si>
  <si>
    <t>Tropical forests</t>
  </si>
  <si>
    <t>Tropical savannas</t>
  </si>
  <si>
    <t>Temperate forests</t>
  </si>
  <si>
    <t>Croplands</t>
  </si>
  <si>
    <t>Deserts and semideserts</t>
  </si>
  <si>
    <t>Vegetation</t>
  </si>
  <si>
    <t>Soil</t>
  </si>
  <si>
    <t>Avg global forest biomass C density (t/ha)</t>
  </si>
  <si>
    <t>Avg global forest soil C density (t/ha)</t>
  </si>
  <si>
    <t>Weighted by degradation %</t>
  </si>
  <si>
    <t>Dominant forest type in country/ region</t>
  </si>
  <si>
    <t>Biome of interest</t>
  </si>
  <si>
    <t>Vegetation  (tC/ ha)</t>
  </si>
  <si>
    <t>Soil (tC/ ha)</t>
  </si>
  <si>
    <t>Global Carbon Storage</t>
  </si>
  <si>
    <t>Land Carbon Factor (LCF)</t>
  </si>
  <si>
    <t>Land Carbon densities for dominant forest type in region</t>
  </si>
  <si>
    <t>Land Carbon densities for the biome of interest</t>
  </si>
  <si>
    <t>Land-type Carbon Factor Calculator (Beta)</t>
  </si>
  <si>
    <t>Cumulative % of land disturbed (Potential case)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</si>
</sst>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_(* \(#,##0.00\);_(* &quot;-&quot;??_);_(@_)"/>
    <numFmt numFmtId="164" formatCode="_(* #,##0_);_(* \(#,##0\);_(* &quot;-&quot;??_);_(@_)"/>
    <numFmt numFmtId="165" formatCode="0.0"/>
    <numFmt numFmtId="166" formatCode="_(* #,##0.0_);_(* \(#,##0.0\);_(* &quot;-&quot;??_);_(@_)"/>
    <numFmt numFmtId="167" formatCode="_(* #,##0.0000_);_(* \(#,##0.0000\);_(* &quot;-&quot;??_);_(@_)"/>
    <numFmt numFmtId="168" formatCode="_(* #,##0.000_);_(* \(#,##0.000\);_(* &quot;-&quot;??_);_(@_)"/>
    <numFmt numFmtId="169" formatCode="0.000"/>
    <numFmt numFmtId="170" formatCode="[$-F800]dddd\,\ mmmm\ dd\,\ yyyy"/>
    <numFmt numFmtId="171" formatCode="#,##0.0"/>
    <numFmt numFmtId="172" formatCode="[&lt;1]0.0;[&gt;999]#,##0;0"/>
    <numFmt numFmtId="173" formatCode="_(* #,##0.0_);_(* \(#,##0.0\);_(* &quot;-&quot;?_);_(@_)"/>
    <numFmt numFmtId="179" formatCode="#,##0.00000"/>
  </numFmts>
  <fonts count="134" x14ac:knownFonts="1">
    <font>
      <sz val="12"/>
      <color theme="1"/>
      <name val="Calibri"/>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font>
    <font>
      <b/>
      <sz val="12"/>
      <color theme="1"/>
      <name val="Calibri"/>
      <family val="2"/>
    </font>
    <font>
      <sz val="12"/>
      <name val="Calibri"/>
      <family val="2"/>
    </font>
    <font>
      <b/>
      <sz val="25"/>
      <color theme="1"/>
      <name val="Calibri"/>
      <family val="2"/>
    </font>
    <font>
      <sz val="15"/>
      <color theme="1"/>
      <name val="Calibri"/>
      <family val="2"/>
    </font>
    <font>
      <sz val="12"/>
      <color theme="1"/>
      <name val="Calibri"/>
      <family val="2"/>
      <scheme val="minor"/>
    </font>
    <font>
      <sz val="12"/>
      <color theme="0"/>
      <name val="Calibri"/>
      <family val="2"/>
    </font>
    <font>
      <sz val="8"/>
      <color theme="1"/>
      <name val="Calibri"/>
      <family val="2"/>
    </font>
    <font>
      <sz val="12"/>
      <color theme="1"/>
      <name val="Calibri"/>
      <family val="2"/>
      <scheme val="minor"/>
    </font>
    <font>
      <b/>
      <sz val="15"/>
      <color theme="1"/>
      <name val="Calibri"/>
      <family val="2"/>
    </font>
    <font>
      <b/>
      <sz val="14"/>
      <color rgb="FF313F50"/>
      <name val="Calibri"/>
      <family val="2"/>
    </font>
    <font>
      <b/>
      <sz val="14"/>
      <color theme="1"/>
      <name val="Calibri"/>
      <family val="2"/>
    </font>
    <font>
      <sz val="14"/>
      <color rgb="FF212529"/>
      <name val="Calibri"/>
      <family val="2"/>
    </font>
    <font>
      <sz val="14"/>
      <color theme="1"/>
      <name val="Calibri"/>
      <family val="2"/>
    </font>
    <font>
      <b/>
      <sz val="15"/>
      <color rgb="FFFFC000"/>
      <name val="Calibri"/>
      <family val="2"/>
    </font>
    <font>
      <u/>
      <sz val="12"/>
      <color theme="10"/>
      <name val="Calibri"/>
      <family val="2"/>
      <scheme val="minor"/>
    </font>
    <font>
      <sz val="12"/>
      <color theme="1"/>
      <name val="Calibri"/>
      <family val="2"/>
      <scheme val="minor"/>
    </font>
    <font>
      <b/>
      <sz val="12"/>
      <color theme="1"/>
      <name val="Calibri"/>
      <family val="2"/>
      <scheme val="minor"/>
    </font>
    <font>
      <b/>
      <sz val="10"/>
      <color rgb="FF000000"/>
      <name val="Tahoma"/>
      <family val="2"/>
    </font>
    <font>
      <b/>
      <sz val="12"/>
      <color theme="0"/>
      <name val="Calibri"/>
      <family val="2"/>
      <scheme val="minor"/>
    </font>
    <font>
      <sz val="12"/>
      <name val="Calibri"/>
      <family val="2"/>
      <scheme val="minor"/>
    </font>
    <font>
      <sz val="8"/>
      <name val="Arial"/>
      <family val="2"/>
    </font>
    <font>
      <sz val="11"/>
      <color theme="1"/>
      <name val="Calibri"/>
      <family val="2"/>
      <scheme val="minor"/>
    </font>
    <font>
      <b/>
      <sz val="12"/>
      <name val="Calibri"/>
      <family val="2"/>
      <scheme val="minor"/>
    </font>
    <font>
      <sz val="12"/>
      <color rgb="FF212529"/>
      <name val="Calibri"/>
      <family val="2"/>
      <scheme val="minor"/>
    </font>
    <font>
      <sz val="15"/>
      <color theme="0"/>
      <name val="Calibri"/>
      <family val="2"/>
      <scheme val="minor"/>
    </font>
    <font>
      <b/>
      <sz val="100"/>
      <color theme="0"/>
      <name val="Calibri"/>
      <family val="2"/>
      <scheme val="minor"/>
    </font>
    <font>
      <b/>
      <sz val="100"/>
      <name val="Arial"/>
      <family val="2"/>
    </font>
    <font>
      <b/>
      <sz val="100"/>
      <color theme="1"/>
      <name val="Calibri"/>
      <family val="2"/>
      <scheme val="minor"/>
    </font>
    <font>
      <sz val="12"/>
      <color theme="1"/>
      <name val="Calibri (Body)"/>
    </font>
    <font>
      <b/>
      <sz val="12"/>
      <color theme="0" tint="-0.34998626667073579"/>
      <name val="Calibri"/>
      <family val="2"/>
    </font>
    <font>
      <sz val="10"/>
      <color rgb="FF000000"/>
      <name val="Tahoma"/>
      <family val="2"/>
    </font>
    <font>
      <b/>
      <sz val="20"/>
      <color theme="1"/>
      <name val="Calibri"/>
      <family val="2"/>
      <scheme val="minor"/>
    </font>
    <font>
      <b/>
      <sz val="20"/>
      <color rgb="FFFFC000"/>
      <name val="Calibri"/>
      <family val="2"/>
    </font>
    <font>
      <sz val="12"/>
      <color theme="0" tint="-0.34998626667073579"/>
      <name val="Calibri"/>
      <family val="2"/>
    </font>
    <font>
      <b/>
      <sz val="14"/>
      <color theme="0" tint="-0.34998626667073579"/>
      <name val="Calibri"/>
      <family val="2"/>
    </font>
    <font>
      <b/>
      <sz val="10.5"/>
      <color rgb="FF000000"/>
      <name val="Tahoma"/>
      <family val="34"/>
    </font>
    <font>
      <b/>
      <sz val="16"/>
      <color theme="0"/>
      <name val="Calibri"/>
      <family val="2"/>
      <scheme val="minor"/>
    </font>
    <font>
      <sz val="12"/>
      <color theme="3" tint="0.34998626667073579"/>
      <name val="Calibri"/>
      <family val="2"/>
    </font>
    <font>
      <b/>
      <sz val="10"/>
      <color rgb="FF000000"/>
      <name val="Calibri"/>
      <family val="2"/>
    </font>
    <font>
      <b/>
      <i/>
      <sz val="12"/>
      <color theme="0" tint="-0.34998626667073579"/>
      <name val="Calibri"/>
      <family val="2"/>
    </font>
    <font>
      <b/>
      <sz val="20"/>
      <color rgb="FFFFFFFF"/>
      <name val="Calibri"/>
      <family val="2"/>
    </font>
    <font>
      <sz val="14"/>
      <color theme="1"/>
      <name val="Calibri (Body)"/>
    </font>
    <font>
      <b/>
      <sz val="14"/>
      <color theme="1"/>
      <name val="Calibri (Body)"/>
    </font>
    <font>
      <sz val="22"/>
      <color theme="1"/>
      <name val="Calibri"/>
      <family val="2"/>
    </font>
    <font>
      <b/>
      <i/>
      <sz val="14"/>
      <color theme="0"/>
      <name val="Calibri"/>
      <family val="2"/>
    </font>
    <font>
      <b/>
      <i/>
      <sz val="16"/>
      <color theme="0"/>
      <name val="Calibri"/>
      <family val="2"/>
    </font>
    <font>
      <b/>
      <i/>
      <sz val="30"/>
      <color theme="0"/>
      <name val="Calibri"/>
      <family val="2"/>
    </font>
    <font>
      <b/>
      <i/>
      <sz val="20"/>
      <color theme="1"/>
      <name val="Calibri"/>
      <family val="2"/>
    </font>
    <font>
      <sz val="15"/>
      <name val="Calibri"/>
      <family val="2"/>
    </font>
    <font>
      <i/>
      <sz val="12"/>
      <color theme="1"/>
      <name val="Calibri"/>
      <family val="2"/>
    </font>
    <font>
      <sz val="16"/>
      <color theme="1"/>
      <name val="Calibri"/>
      <family val="2"/>
    </font>
    <font>
      <b/>
      <sz val="10"/>
      <name val="Arial"/>
      <family val="2"/>
    </font>
    <font>
      <b/>
      <sz val="14"/>
      <color theme="1"/>
      <name val="Calibri"/>
      <family val="2"/>
      <scheme val="minor"/>
    </font>
    <font>
      <b/>
      <i/>
      <sz val="18"/>
      <color theme="0" tint="-0.34998626667073579"/>
      <name val="Calibri"/>
      <family val="2"/>
    </font>
    <font>
      <i/>
      <sz val="18"/>
      <color theme="0" tint="-0.34998626667073579"/>
      <name val="Calibri"/>
      <family val="2"/>
    </font>
    <font>
      <b/>
      <i/>
      <sz val="20"/>
      <color rgb="FFFFC000"/>
      <name val="Calibri"/>
      <family val="2"/>
    </font>
    <font>
      <b/>
      <sz val="14"/>
      <color theme="0"/>
      <name val="Calibri"/>
      <family val="2"/>
    </font>
    <font>
      <u/>
      <sz val="8"/>
      <color indexed="12"/>
      <name val="Arial"/>
      <family val="2"/>
    </font>
    <font>
      <b/>
      <sz val="12"/>
      <color theme="1"/>
      <name val="Calibri (Body)"/>
    </font>
    <font>
      <b/>
      <sz val="30"/>
      <color theme="1"/>
      <name val="Calibri"/>
      <family val="2"/>
      <scheme val="minor"/>
    </font>
    <font>
      <b/>
      <sz val="14"/>
      <color theme="3" tint="0.34998626667073579"/>
      <name val="Calibri"/>
      <family val="2"/>
    </font>
    <font>
      <b/>
      <i/>
      <sz val="14"/>
      <color theme="2" tint="-0.34998626667073579"/>
      <name val="Calibri"/>
      <family val="2"/>
    </font>
    <font>
      <b/>
      <sz val="14"/>
      <color rgb="FFFFC000"/>
      <name val="Calibri"/>
      <family val="2"/>
    </font>
    <font>
      <b/>
      <i/>
      <sz val="16"/>
      <color theme="0" tint="-0.34998626667073579"/>
      <name val="Calibri"/>
      <family val="2"/>
    </font>
    <font>
      <i/>
      <sz val="16"/>
      <color theme="0" tint="-0.34998626667073579"/>
      <name val="Calibri"/>
      <family val="2"/>
    </font>
    <font>
      <sz val="16"/>
      <color theme="0" tint="-0.34998626667073579"/>
      <name val="Calibri"/>
      <family val="2"/>
    </font>
    <font>
      <b/>
      <sz val="16"/>
      <color theme="0" tint="-0.34998626667073579"/>
      <name val="Calibri"/>
      <family val="2"/>
    </font>
    <font>
      <b/>
      <sz val="14"/>
      <color rgb="FF000000"/>
      <name val="Calibri"/>
      <family val="2"/>
      <scheme val="minor"/>
    </font>
    <font>
      <sz val="14"/>
      <color theme="1"/>
      <name val="Calibri"/>
      <family val="2"/>
      <scheme val="minor"/>
    </font>
    <font>
      <sz val="12"/>
      <color rgb="FF006100"/>
      <name val="Calibri"/>
      <family val="2"/>
      <scheme val="minor"/>
    </font>
    <font>
      <b/>
      <sz val="27"/>
      <color rgb="FF112A49"/>
      <name val="Calibri"/>
      <family val="2"/>
      <scheme val="minor"/>
    </font>
    <font>
      <b/>
      <sz val="14"/>
      <name val="Calibri"/>
      <family val="2"/>
      <scheme val="minor"/>
    </font>
    <font>
      <b/>
      <sz val="22"/>
      <color theme="0"/>
      <name val="Calibri"/>
      <family val="2"/>
    </font>
    <font>
      <b/>
      <sz val="28"/>
      <color theme="0"/>
      <name val="Calibri"/>
      <family val="2"/>
    </font>
    <font>
      <b/>
      <sz val="40"/>
      <color theme="1" tint="0.249977111117893"/>
      <name val="Calibri"/>
      <family val="2"/>
      <scheme val="minor"/>
    </font>
    <font>
      <sz val="40"/>
      <color theme="1" tint="0.249977111117893"/>
      <name val="Calibri"/>
      <family val="2"/>
      <scheme val="minor"/>
    </font>
    <font>
      <b/>
      <sz val="50"/>
      <color theme="1" tint="0.249977111117893"/>
      <name val="Calibri"/>
      <family val="2"/>
      <scheme val="minor"/>
    </font>
    <font>
      <sz val="50"/>
      <color theme="1" tint="0.249977111117893"/>
      <name val="Calibri"/>
      <family val="2"/>
      <scheme val="minor"/>
    </font>
    <font>
      <b/>
      <sz val="65"/>
      <color theme="1" tint="0.249977111117893"/>
      <name val="Calibri"/>
      <family val="2"/>
      <scheme val="minor"/>
    </font>
    <font>
      <b/>
      <sz val="20"/>
      <color theme="1" tint="0.249977111117893"/>
      <name val="Calibri"/>
      <family val="2"/>
    </font>
    <font>
      <b/>
      <sz val="15"/>
      <color theme="1" tint="0.249977111117893"/>
      <name val="Calibri"/>
      <family val="2"/>
    </font>
    <font>
      <b/>
      <sz val="16"/>
      <color theme="1"/>
      <name val="Calibri"/>
      <family val="2"/>
    </font>
    <font>
      <b/>
      <sz val="16"/>
      <color theme="1" tint="0.34998626667073579"/>
      <name val="Calibri"/>
      <family val="2"/>
    </font>
    <font>
      <b/>
      <sz val="12"/>
      <color theme="1" tint="0.34998626667073579"/>
      <name val="Calibri"/>
      <family val="2"/>
    </font>
    <font>
      <sz val="16"/>
      <color theme="1" tint="0.34998626667073579"/>
      <name val="Calibri"/>
      <family val="2"/>
    </font>
    <font>
      <b/>
      <sz val="35"/>
      <color theme="1" tint="0.34998626667073579"/>
      <name val="Calibri"/>
      <family val="2"/>
    </font>
    <font>
      <sz val="12"/>
      <color theme="1" tint="0.34998626667073579"/>
      <name val="Calibri"/>
      <family val="2"/>
    </font>
    <font>
      <b/>
      <sz val="25"/>
      <color theme="1" tint="0.34998626667073579"/>
      <name val="Calibri"/>
      <family val="2"/>
    </font>
    <font>
      <sz val="18"/>
      <color theme="1"/>
      <name val="Calibri"/>
      <family val="2"/>
    </font>
    <font>
      <sz val="18"/>
      <color theme="0" tint="-0.34998626667073579"/>
      <name val="Calibri"/>
      <family val="2"/>
    </font>
    <font>
      <sz val="15"/>
      <color theme="1" tint="0.249977111117893"/>
      <name val="Calibri"/>
      <family val="2"/>
    </font>
    <font>
      <sz val="20"/>
      <color theme="0" tint="-0.34998626667073579"/>
      <name val="Calibri"/>
      <family val="2"/>
    </font>
    <font>
      <sz val="20"/>
      <color theme="1"/>
      <name val="Calibri"/>
      <family val="2"/>
    </font>
    <font>
      <i/>
      <sz val="18"/>
      <color theme="0" tint="-0.499984740745262"/>
      <name val="Calibri"/>
      <family val="2"/>
    </font>
    <font>
      <b/>
      <i/>
      <sz val="14"/>
      <color rgb="FF102949"/>
      <name val="Calibri"/>
      <family val="2"/>
    </font>
    <font>
      <b/>
      <sz val="14"/>
      <color rgb="FF102949"/>
      <name val="Calibri"/>
      <family val="2"/>
    </font>
    <font>
      <i/>
      <sz val="14"/>
      <color theme="1" tint="0.249977111117893"/>
      <name val="Calibri"/>
      <family val="2"/>
    </font>
    <font>
      <b/>
      <i/>
      <sz val="12"/>
      <color theme="1" tint="0.249977111117893"/>
      <name val="Calibri"/>
      <family val="2"/>
    </font>
    <font>
      <b/>
      <sz val="14"/>
      <color rgb="FF006100"/>
      <name val="Calibri"/>
      <family val="2"/>
      <scheme val="minor"/>
    </font>
    <font>
      <b/>
      <sz val="20"/>
      <color theme="1" tint="0.34998626667073579"/>
      <name val="Calibri"/>
      <family val="2"/>
    </font>
    <font>
      <b/>
      <sz val="12"/>
      <color rgb="FF000000"/>
      <name val="Calibri"/>
      <family val="2"/>
    </font>
    <font>
      <b/>
      <sz val="14"/>
      <color rgb="FF000000"/>
      <name val="Calibri"/>
      <family val="2"/>
    </font>
    <font>
      <sz val="8"/>
      <color rgb="FF000000"/>
      <name val="Calibri"/>
      <family val="2"/>
    </font>
    <font>
      <b/>
      <sz val="30"/>
      <color rgb="FFFFF2CB"/>
      <name val="Calibri"/>
      <family val="2"/>
    </font>
    <font>
      <b/>
      <sz val="14"/>
      <color theme="0"/>
      <name val="Calibri"/>
      <family val="2"/>
      <scheme val="minor"/>
    </font>
    <font>
      <sz val="12"/>
      <color theme="0"/>
      <name val="Calibri"/>
      <family val="2"/>
      <scheme val="minor"/>
    </font>
    <font>
      <b/>
      <sz val="28"/>
      <color theme="1"/>
      <name val="Calibri"/>
      <family val="2"/>
      <scheme val="minor"/>
    </font>
    <font>
      <i/>
      <sz val="12"/>
      <color theme="1"/>
      <name val="Calibri"/>
      <family val="2"/>
      <scheme val="minor"/>
    </font>
    <font>
      <b/>
      <sz val="11"/>
      <color rgb="FF000000"/>
      <name val="Calibri"/>
      <family val="2"/>
    </font>
    <font>
      <sz val="11"/>
      <color rgb="FF000000"/>
      <name val="Calibri"/>
      <family val="2"/>
    </font>
    <font>
      <b/>
      <sz val="16"/>
      <color theme="1"/>
      <name val="Calibri"/>
      <family val="2"/>
      <scheme val="minor"/>
    </font>
    <font>
      <sz val="10"/>
      <color rgb="FF000000"/>
      <name val="Calibri"/>
      <family val="2"/>
    </font>
  </fonts>
  <fills count="42">
    <fill>
      <patternFill patternType="none"/>
    </fill>
    <fill>
      <patternFill patternType="gray125"/>
    </fill>
    <fill>
      <patternFill patternType="solid">
        <fgColor rgb="FFE7E6E6"/>
        <bgColor rgb="FFE7E6E6"/>
      </patternFill>
    </fill>
    <fill>
      <patternFill patternType="solid">
        <fgColor rgb="FFC5E0B3"/>
        <bgColor rgb="FFC5E0B3"/>
      </patternFill>
    </fill>
    <fill>
      <patternFill patternType="solid">
        <fgColor theme="0"/>
        <bgColor theme="0"/>
      </patternFill>
    </fill>
    <fill>
      <patternFill patternType="solid">
        <fgColor rgb="FF00B0F0"/>
        <bgColor rgb="FF00B0F0"/>
      </patternFill>
    </fill>
    <fill>
      <patternFill patternType="solid">
        <fgColor theme="0" tint="-0.14999847407452621"/>
        <bgColor indexed="64"/>
      </patternFill>
    </fill>
    <fill>
      <patternFill patternType="solid">
        <fgColor theme="1"/>
        <bgColor indexed="64"/>
      </patternFill>
    </fill>
    <fill>
      <patternFill patternType="solid">
        <fgColor rgb="FFFEF2CB"/>
        <bgColor rgb="FFFEF2CB"/>
      </patternFill>
    </fill>
    <fill>
      <patternFill patternType="solid">
        <fgColor rgb="FF00B0F0"/>
        <bgColor indexed="64"/>
      </patternFill>
    </fill>
    <fill>
      <patternFill patternType="solid">
        <fgColor theme="1" tint="0.499984740745262"/>
        <bgColor indexed="64"/>
      </patternFill>
    </fill>
    <fill>
      <patternFill patternType="solid">
        <fgColor theme="0"/>
        <bgColor indexed="64"/>
      </patternFill>
    </fill>
    <fill>
      <patternFill patternType="solid">
        <fgColor theme="2" tint="-0.14999847407452621"/>
        <bgColor indexed="64"/>
      </patternFill>
    </fill>
    <fill>
      <patternFill patternType="solid">
        <fgColor theme="0"/>
        <bgColor rgb="FFE7E6E6"/>
      </patternFill>
    </fill>
    <fill>
      <patternFill patternType="solid">
        <fgColor rgb="FFFEF2CB"/>
        <bgColor rgb="FFE7E6E6"/>
      </patternFill>
    </fill>
    <fill>
      <patternFill patternType="solid">
        <fgColor theme="1" tint="0.14999847407452621"/>
        <bgColor rgb="FFE7E6E6"/>
      </patternFill>
    </fill>
    <fill>
      <patternFill patternType="solid">
        <fgColor theme="1" tint="0.499984740745262"/>
        <bgColor rgb="FF595959"/>
      </patternFill>
    </fill>
    <fill>
      <patternFill patternType="solid">
        <fgColor theme="1" tint="0.14999847407452621"/>
        <bgColor rgb="FF595959"/>
      </patternFill>
    </fill>
    <fill>
      <patternFill patternType="solid">
        <fgColor rgb="FFD5F0FF"/>
        <bgColor rgb="FFE2EFD9"/>
      </patternFill>
    </fill>
    <fill>
      <patternFill patternType="solid">
        <fgColor rgb="FFD5F0FF"/>
        <bgColor indexed="64"/>
      </patternFill>
    </fill>
    <fill>
      <patternFill patternType="solid">
        <fgColor theme="1" tint="0.499984740745262"/>
        <bgColor rgb="FFE7E6E6"/>
      </patternFill>
    </fill>
    <fill>
      <patternFill patternType="solid">
        <fgColor rgb="FF9DCEFF"/>
        <bgColor rgb="FFC5E0B3"/>
      </patternFill>
    </fill>
    <fill>
      <patternFill patternType="solid">
        <fgColor rgb="FFDADADA"/>
        <bgColor indexed="64"/>
      </patternFill>
    </fill>
    <fill>
      <patternFill patternType="solid">
        <fgColor rgb="FFE7E6E6"/>
        <bgColor indexed="64"/>
      </patternFill>
    </fill>
    <fill>
      <patternFill patternType="solid">
        <fgColor rgb="FFC6EFCE"/>
      </patternFill>
    </fill>
    <fill>
      <patternFill patternType="solid">
        <fgColor theme="0" tint="-4.9989318521683403E-2"/>
        <bgColor indexed="64"/>
      </patternFill>
    </fill>
    <fill>
      <patternFill patternType="solid">
        <fgColor rgb="FFE8E6E6"/>
        <bgColor indexed="64"/>
      </patternFill>
    </fill>
    <fill>
      <patternFill patternType="solid">
        <fgColor rgb="FF9DCFFF"/>
        <bgColor indexed="64"/>
      </patternFill>
    </fill>
    <fill>
      <patternFill patternType="solid">
        <fgColor rgb="FF102949"/>
        <bgColor rgb="FF595959"/>
      </patternFill>
    </fill>
    <fill>
      <patternFill patternType="solid">
        <fgColor rgb="FF36859C"/>
        <bgColor rgb="FF595959"/>
      </patternFill>
    </fill>
    <fill>
      <patternFill patternType="solid">
        <fgColor rgb="FF102949"/>
        <bgColor rgb="FFDEEAF6"/>
      </patternFill>
    </fill>
    <fill>
      <patternFill patternType="solid">
        <fgColor rgb="FF102949"/>
        <bgColor rgb="FFE7E6E6"/>
      </patternFill>
    </fill>
    <fill>
      <patternFill patternType="solid">
        <fgColor rgb="FFFFF2CB"/>
        <bgColor rgb="FFE7E6E6"/>
      </patternFill>
    </fill>
    <fill>
      <patternFill patternType="darkDown">
        <fgColor theme="0" tint="-0.34998626667073579"/>
        <bgColor theme="0"/>
      </patternFill>
    </fill>
    <fill>
      <patternFill patternType="solid">
        <fgColor rgb="FFD6F0FF"/>
        <bgColor indexed="64"/>
      </patternFill>
    </fill>
    <fill>
      <patternFill patternType="solid">
        <fgColor rgb="FF808080"/>
        <bgColor rgb="FF595959"/>
      </patternFill>
    </fill>
    <fill>
      <patternFill patternType="solid">
        <fgColor rgb="FF002060"/>
        <bgColor indexed="64"/>
      </patternFill>
    </fill>
    <fill>
      <patternFill patternType="solid">
        <fgColor rgb="FF8D0000"/>
        <bgColor indexed="64"/>
      </patternFill>
    </fill>
    <fill>
      <patternFill patternType="solid">
        <fgColor rgb="FF808080"/>
        <bgColor indexed="64"/>
      </patternFill>
    </fill>
    <fill>
      <patternFill patternType="solid">
        <fgColor theme="2" tint="-4.9989318521683403E-2"/>
        <bgColor indexed="64"/>
      </patternFill>
    </fill>
    <fill>
      <patternFill patternType="solid">
        <fgColor theme="7" tint="0.79998168889431442"/>
        <bgColor indexed="64"/>
      </patternFill>
    </fill>
    <fill>
      <patternFill patternType="solid">
        <fgColor theme="7" tint="0.59999389629810485"/>
        <bgColor indexed="64"/>
      </patternFill>
    </fill>
  </fills>
  <borders count="171">
    <border>
      <left/>
      <right/>
      <top/>
      <bottom/>
      <diagonal/>
    </border>
    <border>
      <left/>
      <right/>
      <top/>
      <bottom/>
      <diagonal/>
    </border>
    <border>
      <left style="medium">
        <color rgb="FF000000"/>
      </left>
      <right/>
      <top style="medium">
        <color rgb="FF000000"/>
      </top>
      <bottom style="medium">
        <color rgb="FF000000"/>
      </bottom>
      <diagonal/>
    </border>
    <border>
      <left/>
      <right/>
      <top/>
      <bottom/>
      <diagonal/>
    </border>
    <border>
      <left/>
      <right/>
      <top/>
      <bottom/>
      <diagonal/>
    </border>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right/>
      <top/>
      <bottom style="medium">
        <color theme="1"/>
      </bottom>
      <diagonal/>
    </border>
    <border>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top/>
      <bottom style="thin">
        <color rgb="FF000000"/>
      </bottom>
      <diagonal/>
    </border>
    <border>
      <left style="medium">
        <color theme="1"/>
      </left>
      <right/>
      <top/>
      <bottom style="thin">
        <color rgb="FF000000"/>
      </bottom>
      <diagonal/>
    </border>
    <border>
      <left/>
      <right style="medium">
        <color theme="1"/>
      </right>
      <top/>
      <bottom style="thin">
        <color rgb="FF000000"/>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theme="1"/>
      </bottom>
      <diagonal/>
    </border>
    <border>
      <left/>
      <right style="medium">
        <color indexed="64"/>
      </right>
      <top/>
      <bottom style="medium">
        <color theme="1"/>
      </bottom>
      <diagonal/>
    </border>
    <border>
      <left style="medium">
        <color indexed="64"/>
      </left>
      <right/>
      <top style="medium">
        <color theme="1"/>
      </top>
      <bottom/>
      <diagonal/>
    </border>
    <border>
      <left/>
      <right style="medium">
        <color indexed="64"/>
      </right>
      <top style="medium">
        <color theme="1"/>
      </top>
      <bottom/>
      <diagonal/>
    </border>
    <border>
      <left style="medium">
        <color indexed="64"/>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medium">
        <color indexed="64"/>
      </left>
      <right style="thin">
        <color theme="1"/>
      </right>
      <top style="medium">
        <color indexed="64"/>
      </top>
      <bottom/>
      <diagonal/>
    </border>
    <border>
      <left style="thin">
        <color theme="1"/>
      </left>
      <right style="thin">
        <color theme="1"/>
      </right>
      <top style="medium">
        <color indexed="64"/>
      </top>
      <bottom style="thin">
        <color theme="1"/>
      </bottom>
      <diagonal/>
    </border>
    <border>
      <left style="medium">
        <color indexed="64"/>
      </left>
      <right style="thin">
        <color theme="1"/>
      </right>
      <top/>
      <bottom/>
      <diagonal/>
    </border>
    <border>
      <left style="medium">
        <color indexed="64"/>
      </left>
      <right style="thin">
        <color theme="1"/>
      </right>
      <top/>
      <bottom style="medium">
        <color indexed="64"/>
      </bottom>
      <diagonal/>
    </border>
    <border>
      <left style="thin">
        <color theme="1"/>
      </left>
      <right style="thin">
        <color theme="1"/>
      </right>
      <top style="thin">
        <color theme="1"/>
      </top>
      <bottom style="medium">
        <color indexed="64"/>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thin">
        <color theme="1"/>
      </left>
      <right/>
      <top style="thin">
        <color theme="1"/>
      </top>
      <bottom style="medium">
        <color indexed="64"/>
      </bottom>
      <diagonal/>
    </border>
    <border>
      <left/>
      <right style="medium">
        <color indexed="64"/>
      </right>
      <top style="medium">
        <color indexed="64"/>
      </top>
      <bottom style="thin">
        <color theme="1"/>
      </bottom>
      <diagonal/>
    </border>
    <border>
      <left/>
      <right style="medium">
        <color indexed="64"/>
      </right>
      <top style="thin">
        <color theme="1"/>
      </top>
      <bottom style="thin">
        <color theme="1"/>
      </bottom>
      <diagonal/>
    </border>
    <border>
      <left/>
      <right style="medium">
        <color indexed="64"/>
      </right>
      <top style="thin">
        <color theme="1"/>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theme="1"/>
      </left>
      <right style="thin">
        <color theme="1"/>
      </right>
      <top style="medium">
        <color indexed="64"/>
      </top>
      <bottom/>
      <diagonal/>
    </border>
    <border>
      <left style="thin">
        <color theme="1"/>
      </left>
      <right style="medium">
        <color indexed="64"/>
      </right>
      <top style="medium">
        <color indexed="64"/>
      </top>
      <bottom/>
      <diagonal/>
    </border>
    <border>
      <left style="medium">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dashed">
        <color auto="1"/>
      </left>
      <right style="dashed">
        <color auto="1"/>
      </right>
      <top style="dashed">
        <color auto="1"/>
      </top>
      <bottom style="dashed">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dashed">
        <color indexed="64"/>
      </left>
      <right style="dashed">
        <color indexed="64"/>
      </right>
      <top style="dashed">
        <color indexed="64"/>
      </top>
      <bottom style="medium">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auto="1"/>
      </left>
      <right style="dashed">
        <color auto="1"/>
      </right>
      <top style="medium">
        <color auto="1"/>
      </top>
      <bottom style="dashed">
        <color auto="1"/>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thin">
        <color theme="1"/>
      </left>
      <right/>
      <top/>
      <bottom/>
      <diagonal/>
    </border>
    <border>
      <left style="medium">
        <color theme="0" tint="-0.14999847407452621"/>
      </left>
      <right style="medium">
        <color theme="0" tint="-0.14999847407452621"/>
      </right>
      <top style="medium">
        <color theme="0" tint="-0.14999847407452621"/>
      </top>
      <bottom/>
      <diagonal/>
    </border>
    <border>
      <left style="medium">
        <color theme="0" tint="-0.14999847407452621"/>
      </left>
      <right style="medium">
        <color theme="0" tint="-0.14999847407452621"/>
      </right>
      <top/>
      <bottom/>
      <diagonal/>
    </border>
    <border>
      <left style="medium">
        <color theme="0" tint="-0.14999847407452621"/>
      </left>
      <right style="medium">
        <color theme="0" tint="-0.14999847407452621"/>
      </right>
      <top/>
      <bottom style="medium">
        <color theme="0" tint="-0.14999847407452621"/>
      </bottom>
      <diagonal/>
    </border>
    <border>
      <left style="hair">
        <color theme="1" tint="0.249977111117893"/>
      </left>
      <right/>
      <top style="hair">
        <color theme="1" tint="0.249977111117893"/>
      </top>
      <bottom/>
      <diagonal/>
    </border>
    <border>
      <left/>
      <right style="hair">
        <color theme="1" tint="0.249977111117893"/>
      </right>
      <top style="hair">
        <color theme="1" tint="0.249977111117893"/>
      </top>
      <bottom/>
      <diagonal/>
    </border>
    <border>
      <left style="hair">
        <color theme="1" tint="0.249977111117893"/>
      </left>
      <right/>
      <top/>
      <bottom/>
      <diagonal/>
    </border>
    <border>
      <left/>
      <right style="hair">
        <color theme="1" tint="0.249977111117893"/>
      </right>
      <top/>
      <bottom/>
      <diagonal/>
    </border>
    <border>
      <left style="hair">
        <color theme="1" tint="0.249977111117893"/>
      </left>
      <right/>
      <top/>
      <bottom style="hair">
        <color theme="1" tint="0.249977111117893"/>
      </bottom>
      <diagonal/>
    </border>
    <border>
      <left/>
      <right style="hair">
        <color theme="1" tint="0.249977111117893"/>
      </right>
      <top/>
      <bottom style="hair">
        <color theme="1" tint="0.249977111117893"/>
      </bottom>
      <diagonal/>
    </border>
    <border>
      <left/>
      <right/>
      <top style="hair">
        <color theme="1" tint="0.249977111117893"/>
      </top>
      <bottom/>
      <diagonal/>
    </border>
    <border>
      <left/>
      <right/>
      <top/>
      <bottom style="hair">
        <color theme="1" tint="0.249977111117893"/>
      </bottom>
      <diagonal/>
    </border>
    <border>
      <left style="thin">
        <color theme="1" tint="0.249977111117893"/>
      </left>
      <right/>
      <top style="thin">
        <color theme="1" tint="0.249977111117893"/>
      </top>
      <bottom/>
      <diagonal/>
    </border>
    <border>
      <left/>
      <right/>
      <top style="thin">
        <color theme="1" tint="0.249977111117893"/>
      </top>
      <bottom/>
      <diagonal/>
    </border>
    <border>
      <left/>
      <right style="thin">
        <color theme="1" tint="0.249977111117893"/>
      </right>
      <top style="thin">
        <color theme="1" tint="0.249977111117893"/>
      </top>
      <bottom/>
      <diagonal/>
    </border>
    <border>
      <left style="thin">
        <color theme="1" tint="0.249977111117893"/>
      </left>
      <right/>
      <top/>
      <bottom/>
      <diagonal/>
    </border>
    <border>
      <left/>
      <right style="thin">
        <color theme="1" tint="0.249977111117893"/>
      </right>
      <top/>
      <bottom/>
      <diagonal/>
    </border>
    <border>
      <left style="thin">
        <color theme="1" tint="0.249977111117893"/>
      </left>
      <right/>
      <top style="hair">
        <color theme="1" tint="0.249977111117893"/>
      </top>
      <bottom/>
      <diagonal/>
    </border>
    <border>
      <left/>
      <right style="thin">
        <color theme="1" tint="0.249977111117893"/>
      </right>
      <top style="hair">
        <color theme="1" tint="0.249977111117893"/>
      </top>
      <bottom/>
      <diagonal/>
    </border>
    <border>
      <left style="thin">
        <color theme="1" tint="0.249977111117893"/>
      </left>
      <right/>
      <top/>
      <bottom style="hair">
        <color theme="1" tint="0.249977111117893"/>
      </bottom>
      <diagonal/>
    </border>
    <border>
      <left/>
      <right style="thin">
        <color theme="1" tint="0.249977111117893"/>
      </right>
      <top/>
      <bottom style="hair">
        <color theme="1" tint="0.249977111117893"/>
      </bottom>
      <diagonal/>
    </border>
    <border>
      <left style="thin">
        <color theme="1" tint="0.249977111117893"/>
      </left>
      <right/>
      <top/>
      <bottom style="thin">
        <color theme="1" tint="0.249977111117893"/>
      </bottom>
      <diagonal/>
    </border>
    <border>
      <left/>
      <right/>
      <top/>
      <bottom style="thin">
        <color theme="1" tint="0.249977111117893"/>
      </bottom>
      <diagonal/>
    </border>
    <border>
      <left/>
      <right style="thin">
        <color theme="1" tint="0.249977111117893"/>
      </right>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right style="thin">
        <color theme="1" tint="0.249977111117893"/>
      </right>
      <top style="thin">
        <color theme="1" tint="0.249977111117893"/>
      </top>
      <bottom style="thin">
        <color theme="1" tint="0.249977111117893"/>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theme="1" tint="4.9989318521683403E-2"/>
      </right>
      <top style="thin">
        <color theme="1" tint="4.9989318521683403E-2"/>
      </top>
      <bottom/>
      <diagonal/>
    </border>
    <border>
      <left style="thin">
        <color theme="1" tint="4.9989318521683403E-2"/>
      </left>
      <right/>
      <top/>
      <bottom/>
      <diagonal/>
    </border>
    <border>
      <left/>
      <right style="thin">
        <color theme="1" tint="4.9989318521683403E-2"/>
      </right>
      <top/>
      <bottom/>
      <diagonal/>
    </border>
    <border>
      <left style="thin">
        <color theme="1" tint="4.9989318521683403E-2"/>
      </left>
      <right/>
      <top/>
      <bottom style="thin">
        <color theme="1" tint="4.9989318521683403E-2"/>
      </bottom>
      <diagonal/>
    </border>
    <border>
      <left/>
      <right/>
      <top/>
      <bottom style="thin">
        <color theme="1" tint="4.9989318521683403E-2"/>
      </bottom>
      <diagonal/>
    </border>
    <border>
      <left/>
      <right style="thin">
        <color theme="1" tint="4.9989318521683403E-2"/>
      </right>
      <top/>
      <bottom style="thin">
        <color theme="1" tint="4.9989318521683403E-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medium">
        <color indexed="64"/>
      </left>
      <right style="dashed">
        <color theme="0" tint="-0.24994659260841701"/>
      </right>
      <top style="medium">
        <color indexed="64"/>
      </top>
      <bottom style="dashed">
        <color theme="0" tint="-0.24994659260841701"/>
      </bottom>
      <diagonal/>
    </border>
    <border>
      <left style="dashed">
        <color theme="0" tint="-0.24994659260841701"/>
      </left>
      <right style="medium">
        <color indexed="64"/>
      </right>
      <top style="medium">
        <color indexed="64"/>
      </top>
      <bottom style="dashed">
        <color theme="0" tint="-0.24994659260841701"/>
      </bottom>
      <diagonal/>
    </border>
    <border>
      <left style="medium">
        <color indexed="64"/>
      </left>
      <right style="dashed">
        <color theme="0" tint="-0.24994659260841701"/>
      </right>
      <top style="dashed">
        <color theme="0" tint="-0.24994659260841701"/>
      </top>
      <bottom style="dashed">
        <color theme="0" tint="-0.24994659260841701"/>
      </bottom>
      <diagonal/>
    </border>
    <border>
      <left style="dashed">
        <color theme="0" tint="-0.24994659260841701"/>
      </left>
      <right style="medium">
        <color indexed="64"/>
      </right>
      <top style="dashed">
        <color theme="0" tint="-0.24994659260841701"/>
      </top>
      <bottom style="dashed">
        <color theme="0" tint="-0.24994659260841701"/>
      </bottom>
      <diagonal/>
    </border>
    <border>
      <left style="medium">
        <color indexed="64"/>
      </left>
      <right style="dashed">
        <color theme="0" tint="-0.24994659260841701"/>
      </right>
      <top style="dashed">
        <color theme="0" tint="-0.24994659260841701"/>
      </top>
      <bottom style="medium">
        <color indexed="64"/>
      </bottom>
      <diagonal/>
    </border>
    <border>
      <left style="dashed">
        <color theme="0" tint="-0.24994659260841701"/>
      </left>
      <right style="medium">
        <color indexed="64"/>
      </right>
      <top style="dashed">
        <color theme="0" tint="-0.24994659260841701"/>
      </top>
      <bottom style="medium">
        <color indexed="64"/>
      </bottom>
      <diagonal/>
    </border>
    <border>
      <left/>
      <right style="thin">
        <color theme="1" tint="0.249977111117893"/>
      </right>
      <top style="thin">
        <color theme="1" tint="0.249977111117893"/>
      </top>
      <bottom style="medium">
        <color theme="1" tint="0.249977111117893"/>
      </bottom>
      <diagonal/>
    </border>
    <border>
      <left style="medium">
        <color indexed="64"/>
      </left>
      <right/>
      <top style="thin">
        <color indexed="64"/>
      </top>
      <bottom style="medium">
        <color indexed="64"/>
      </bottom>
      <diagonal/>
    </border>
    <border>
      <left style="medium">
        <color auto="1"/>
      </left>
      <right/>
      <top style="thin">
        <color theme="1" tint="0.249977111117893"/>
      </top>
      <bottom style="medium">
        <color theme="1" tint="0.249977111117893"/>
      </bottom>
      <diagonal/>
    </border>
    <border>
      <left/>
      <right style="medium">
        <color indexed="64"/>
      </right>
      <top style="medium">
        <color indexed="64"/>
      </top>
      <bottom style="medium">
        <color theme="1"/>
      </bottom>
      <diagonal/>
    </border>
    <border>
      <left style="medium">
        <color theme="1"/>
      </left>
      <right style="medium">
        <color indexed="64"/>
      </right>
      <top/>
      <bottom style="thin">
        <color rgb="FF000000"/>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style="medium">
        <color indexed="64"/>
      </right>
      <top/>
      <bottom style="medium">
        <color indexed="64"/>
      </bottom>
      <diagonal/>
    </border>
    <border>
      <left style="medium">
        <color indexed="64"/>
      </left>
      <right style="medium">
        <color indexed="64"/>
      </right>
      <top style="medium">
        <color indexed="64"/>
      </top>
      <bottom style="medium">
        <color theme="1"/>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style="medium">
        <color indexed="64"/>
      </right>
      <top style="medium">
        <color theme="1"/>
      </top>
      <bottom/>
      <diagonal/>
    </border>
    <border>
      <left style="thin">
        <color theme="1"/>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theme="1"/>
      </left>
      <right/>
      <top style="medium">
        <color indexed="64"/>
      </top>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13">
    <xf numFmtId="0" fontId="0" fillId="0" borderId="0"/>
    <xf numFmtId="43" fontId="29" fillId="0" borderId="0" applyFont="0" applyFill="0" applyBorder="0" applyAlignment="0" applyProtection="0"/>
    <xf numFmtId="0" fontId="36" fillId="0" borderId="0" applyNumberFormat="0" applyFill="0" applyBorder="0" applyAlignment="0" applyProtection="0"/>
    <xf numFmtId="9" fontId="37" fillId="0" borderId="0" applyFont="0" applyFill="0" applyBorder="0" applyAlignment="0" applyProtection="0"/>
    <xf numFmtId="0" fontId="42" fillId="0" borderId="5" applyFill="0" applyBorder="0"/>
    <xf numFmtId="0" fontId="43" fillId="0" borderId="5"/>
    <xf numFmtId="0" fontId="42" fillId="0" borderId="5" applyFill="0" applyBorder="0"/>
    <xf numFmtId="0" fontId="42" fillId="0" borderId="5" applyFill="0" applyBorder="0"/>
    <xf numFmtId="0" fontId="79" fillId="0" borderId="5" applyNumberFormat="0" applyFill="0" applyBorder="0" applyAlignment="0" applyProtection="0">
      <alignment vertical="top"/>
      <protection locked="0"/>
    </xf>
    <xf numFmtId="0" fontId="79" fillId="0" borderId="5" applyNumberFormat="0" applyFill="0" applyBorder="0" applyAlignment="0" applyProtection="0">
      <alignment vertical="top"/>
      <protection locked="0"/>
    </xf>
    <xf numFmtId="9" fontId="42" fillId="0" borderId="5" applyFont="0" applyFill="0" applyBorder="0" applyAlignment="0" applyProtection="0"/>
    <xf numFmtId="0" fontId="43" fillId="0" borderId="5"/>
    <xf numFmtId="0" fontId="91" fillId="24" borderId="0" applyNumberFormat="0" applyBorder="0" applyAlignment="0" applyProtection="0"/>
  </cellStyleXfs>
  <cellXfs count="730">
    <xf numFmtId="0" fontId="0" fillId="0" borderId="0" xfId="0"/>
    <xf numFmtId="0" fontId="21" fillId="0" borderId="0" xfId="0" applyFont="1" applyAlignment="1">
      <alignment vertical="center"/>
    </xf>
    <xf numFmtId="0" fontId="21" fillId="2" borderId="1" xfId="0" applyFont="1" applyFill="1" applyBorder="1" applyAlignment="1">
      <alignment vertical="center"/>
    </xf>
    <xf numFmtId="0" fontId="0" fillId="0" borderId="0" xfId="0" applyAlignment="1">
      <alignment vertical="center"/>
    </xf>
    <xf numFmtId="0" fontId="26" fillId="0" borderId="0" xfId="0" applyFont="1" applyAlignment="1">
      <alignment vertical="center"/>
    </xf>
    <xf numFmtId="0" fontId="21" fillId="0" borderId="5" xfId="0" applyFont="1" applyBorder="1" applyAlignment="1">
      <alignment horizontal="center" vertical="center"/>
    </xf>
    <xf numFmtId="0" fontId="0" fillId="0" borderId="17" xfId="0" applyBorder="1" applyAlignment="1">
      <alignment vertical="center"/>
    </xf>
    <xf numFmtId="1" fontId="21" fillId="0" borderId="24" xfId="0" applyNumberFormat="1" applyFont="1" applyBorder="1" applyAlignment="1">
      <alignment horizontal="center" vertical="center"/>
    </xf>
    <xf numFmtId="1" fontId="21" fillId="0" borderId="5" xfId="0" applyNumberFormat="1" applyFont="1" applyBorder="1" applyAlignment="1">
      <alignment horizontal="center" vertical="center"/>
    </xf>
    <xf numFmtId="1" fontId="21" fillId="0" borderId="25" xfId="0" applyNumberFormat="1" applyFont="1" applyBorder="1" applyAlignment="1">
      <alignment horizontal="center" vertical="center"/>
    </xf>
    <xf numFmtId="1" fontId="21" fillId="0" borderId="26" xfId="0" applyNumberFormat="1" applyFont="1" applyBorder="1" applyAlignment="1">
      <alignment horizontal="center" vertical="center"/>
    </xf>
    <xf numFmtId="0" fontId="0" fillId="0" borderId="5" xfId="0" applyBorder="1" applyAlignment="1">
      <alignment vertical="center"/>
    </xf>
    <xf numFmtId="0" fontId="42" fillId="0" borderId="5" xfId="4" applyAlignment="1">
      <alignment vertical="center"/>
    </xf>
    <xf numFmtId="0" fontId="18" fillId="0" borderId="17" xfId="0" applyFont="1" applyBorder="1" applyAlignment="1">
      <alignment vertical="center"/>
    </xf>
    <xf numFmtId="0" fontId="33" fillId="0" borderId="17" xfId="0" applyFont="1" applyBorder="1" applyAlignment="1">
      <alignment vertical="center"/>
    </xf>
    <xf numFmtId="0" fontId="41" fillId="0" borderId="17" xfId="4" applyFont="1" applyBorder="1" applyAlignment="1">
      <alignment vertical="center"/>
    </xf>
    <xf numFmtId="0" fontId="45" fillId="0" borderId="17" xfId="0" applyFont="1" applyBorder="1" applyAlignment="1">
      <alignment vertical="center"/>
    </xf>
    <xf numFmtId="0" fontId="49" fillId="0" borderId="0" xfId="0" applyFont="1" applyAlignment="1">
      <alignment vertical="center"/>
    </xf>
    <xf numFmtId="0" fontId="17" fillId="0" borderId="0" xfId="0" applyFont="1" applyAlignment="1">
      <alignment vertical="center"/>
    </xf>
    <xf numFmtId="0" fontId="50" fillId="0" borderId="8" xfId="0" applyFont="1" applyBorder="1"/>
    <xf numFmtId="0" fontId="0" fillId="11" borderId="0" xfId="0" applyFill="1" applyAlignment="1">
      <alignment vertical="center"/>
    </xf>
    <xf numFmtId="0" fontId="48" fillId="11" borderId="5" xfId="4" applyFont="1" applyFill="1" applyAlignment="1">
      <alignment vertical="center"/>
    </xf>
    <xf numFmtId="0" fontId="42" fillId="11" borderId="5" xfId="4" applyFill="1" applyAlignment="1">
      <alignment vertical="center"/>
    </xf>
    <xf numFmtId="0" fontId="49" fillId="0" borderId="5" xfId="0" applyFont="1" applyBorder="1" applyAlignment="1">
      <alignment vertical="center"/>
    </xf>
    <xf numFmtId="0" fontId="21" fillId="0" borderId="31" xfId="0" applyFont="1" applyBorder="1" applyAlignment="1">
      <alignment horizontal="center" vertical="center"/>
    </xf>
    <xf numFmtId="0" fontId="21" fillId="0" borderId="32" xfId="0" applyFont="1" applyBorder="1" applyAlignment="1">
      <alignment horizontal="center" vertical="center"/>
    </xf>
    <xf numFmtId="0" fontId="0" fillId="0" borderId="31" xfId="0" applyBorder="1" applyAlignment="1">
      <alignment vertical="center"/>
    </xf>
    <xf numFmtId="0" fontId="0" fillId="0" borderId="32" xfId="0" applyBorder="1" applyAlignment="1">
      <alignment vertical="center"/>
    </xf>
    <xf numFmtId="0" fontId="21" fillId="0" borderId="7" xfId="0" applyFont="1" applyBorder="1" applyAlignment="1">
      <alignment vertical="center"/>
    </xf>
    <xf numFmtId="0" fontId="0" fillId="0" borderId="53" xfId="0" applyBorder="1" applyAlignment="1">
      <alignment vertical="center"/>
    </xf>
    <xf numFmtId="0" fontId="21" fillId="0" borderId="28" xfId="0" applyFont="1" applyBorder="1" applyAlignment="1">
      <alignment vertical="center"/>
    </xf>
    <xf numFmtId="0" fontId="15" fillId="0" borderId="33" xfId="0" applyFont="1" applyBorder="1"/>
    <xf numFmtId="0" fontId="46" fillId="7" borderId="58" xfId="4" applyFont="1" applyFill="1" applyBorder="1" applyAlignment="1">
      <alignment vertical="center" wrapText="1"/>
    </xf>
    <xf numFmtId="0" fontId="46" fillId="7" borderId="58" xfId="0" applyFont="1" applyFill="1" applyBorder="1" applyAlignment="1">
      <alignment vertical="center" wrapText="1"/>
    </xf>
    <xf numFmtId="164" fontId="18" fillId="0" borderId="54" xfId="1" applyNumberFormat="1" applyFont="1" applyBorder="1" applyAlignment="1">
      <alignment vertical="center"/>
    </xf>
    <xf numFmtId="0" fontId="0" fillId="9" borderId="61" xfId="0" applyFill="1" applyBorder="1" applyAlignment="1">
      <alignment vertical="center"/>
    </xf>
    <xf numFmtId="0" fontId="40" fillId="9" borderId="61" xfId="6" applyFont="1" applyFill="1" applyBorder="1" applyAlignment="1">
      <alignment vertical="center"/>
    </xf>
    <xf numFmtId="164" fontId="40" fillId="9" borderId="56" xfId="1" applyNumberFormat="1" applyFont="1" applyFill="1" applyBorder="1" applyAlignment="1">
      <alignment vertical="center"/>
    </xf>
    <xf numFmtId="0" fontId="46" fillId="7" borderId="62" xfId="0" applyFont="1" applyFill="1" applyBorder="1" applyAlignment="1">
      <alignment vertical="center" wrapText="1"/>
    </xf>
    <xf numFmtId="0" fontId="18" fillId="0" borderId="63" xfId="0" applyFont="1" applyBorder="1" applyAlignment="1">
      <alignment vertical="center"/>
    </xf>
    <xf numFmtId="0" fontId="40" fillId="9" borderId="64" xfId="6" applyFont="1" applyFill="1" applyBorder="1" applyAlignment="1">
      <alignment vertical="center"/>
    </xf>
    <xf numFmtId="164" fontId="18" fillId="0" borderId="66" xfId="1" applyNumberFormat="1" applyFont="1" applyBorder="1" applyAlignment="1">
      <alignment vertical="center"/>
    </xf>
    <xf numFmtId="164" fontId="40" fillId="9" borderId="67" xfId="1" applyNumberFormat="1" applyFont="1" applyFill="1" applyBorder="1" applyAlignment="1">
      <alignment vertical="center"/>
    </xf>
    <xf numFmtId="166" fontId="18" fillId="0" borderId="54" xfId="1" applyNumberFormat="1" applyFont="1" applyBorder="1" applyAlignment="1">
      <alignment vertical="center"/>
    </xf>
    <xf numFmtId="0" fontId="21" fillId="0" borderId="68" xfId="0" applyFont="1" applyBorder="1" applyAlignment="1">
      <alignment vertical="center"/>
    </xf>
    <xf numFmtId="0" fontId="0" fillId="0" borderId="37" xfId="0" applyBorder="1"/>
    <xf numFmtId="0" fontId="21" fillId="0" borderId="70" xfId="0" applyFont="1" applyBorder="1" applyAlignment="1">
      <alignment vertical="center"/>
    </xf>
    <xf numFmtId="2" fontId="21" fillId="6" borderId="31" xfId="0" applyNumberFormat="1" applyFont="1" applyFill="1" applyBorder="1" applyAlignment="1">
      <alignment horizontal="center" vertical="center"/>
    </xf>
    <xf numFmtId="2" fontId="19" fillId="6" borderId="5" xfId="0" applyNumberFormat="1" applyFont="1" applyFill="1" applyBorder="1" applyAlignment="1">
      <alignment horizontal="center" vertical="center"/>
    </xf>
    <xf numFmtId="2" fontId="21" fillId="6" borderId="32" xfId="0" applyNumberFormat="1" applyFont="1" applyFill="1" applyBorder="1" applyAlignment="1">
      <alignment horizontal="center" vertical="center"/>
    </xf>
    <xf numFmtId="0" fontId="0" fillId="0" borderId="33" xfId="0" applyBorder="1" applyAlignment="1">
      <alignment vertical="center"/>
    </xf>
    <xf numFmtId="0" fontId="0" fillId="0" borderId="34" xfId="0" applyBorder="1" applyAlignment="1">
      <alignment vertical="center"/>
    </xf>
    <xf numFmtId="0" fontId="14" fillId="0" borderId="17" xfId="0" applyFont="1" applyBorder="1" applyAlignment="1">
      <alignment vertical="center"/>
    </xf>
    <xf numFmtId="0" fontId="21" fillId="2" borderId="1" xfId="0" applyFont="1" applyFill="1" applyBorder="1" applyAlignment="1">
      <alignment horizontal="left" vertical="center"/>
    </xf>
    <xf numFmtId="0" fontId="21" fillId="2" borderId="5" xfId="0" applyFont="1" applyFill="1" applyBorder="1" applyAlignment="1">
      <alignment vertical="center"/>
    </xf>
    <xf numFmtId="0" fontId="28" fillId="2" borderId="5" xfId="0" applyFont="1" applyFill="1" applyBorder="1" applyAlignment="1">
      <alignment vertical="center" wrapText="1"/>
    </xf>
    <xf numFmtId="164" fontId="21" fillId="2" borderId="5" xfId="0" applyNumberFormat="1" applyFont="1" applyFill="1" applyBorder="1" applyAlignment="1">
      <alignment vertical="center"/>
    </xf>
    <xf numFmtId="43" fontId="21" fillId="2" borderId="5" xfId="0" applyNumberFormat="1" applyFont="1" applyFill="1" applyBorder="1" applyAlignment="1">
      <alignment vertical="center"/>
    </xf>
    <xf numFmtId="0" fontId="34" fillId="2" borderId="5" xfId="0" applyFont="1" applyFill="1" applyBorder="1" applyAlignment="1">
      <alignment vertical="center" wrapText="1"/>
    </xf>
    <xf numFmtId="0" fontId="34" fillId="2" borderId="5" xfId="0" applyFont="1" applyFill="1" applyBorder="1" applyAlignment="1">
      <alignment vertical="center"/>
    </xf>
    <xf numFmtId="2" fontId="51" fillId="2" borderId="5" xfId="0" applyNumberFormat="1" applyFont="1" applyFill="1" applyBorder="1" applyAlignment="1">
      <alignment horizontal="center" vertical="center"/>
    </xf>
    <xf numFmtId="0" fontId="51" fillId="2" borderId="5" xfId="0" applyFont="1" applyFill="1" applyBorder="1" applyAlignment="1">
      <alignment horizontal="center" vertical="center"/>
    </xf>
    <xf numFmtId="0" fontId="54" fillId="2" borderId="5" xfId="0" applyFont="1" applyFill="1" applyBorder="1" applyAlignment="1">
      <alignment vertical="center"/>
    </xf>
    <xf numFmtId="0" fontId="12" fillId="0" borderId="0" xfId="0" applyFont="1" applyAlignment="1">
      <alignment vertical="center"/>
    </xf>
    <xf numFmtId="0" fontId="13" fillId="0" borderId="0" xfId="0" applyFont="1" applyAlignment="1">
      <alignment vertical="center"/>
    </xf>
    <xf numFmtId="0" fontId="16" fillId="0" borderId="0" xfId="0" applyFont="1" applyAlignment="1">
      <alignment vertical="center"/>
    </xf>
    <xf numFmtId="0" fontId="21" fillId="0" borderId="0" xfId="0" quotePrefix="1" applyFont="1" applyAlignment="1">
      <alignment vertical="center"/>
    </xf>
    <xf numFmtId="0" fontId="12" fillId="0" borderId="82" xfId="0" applyFont="1" applyBorder="1" applyAlignment="1">
      <alignment vertical="center"/>
    </xf>
    <xf numFmtId="0" fontId="12" fillId="0" borderId="78" xfId="0" applyFont="1" applyBorder="1" applyAlignment="1">
      <alignment vertical="center"/>
    </xf>
    <xf numFmtId="0" fontId="13" fillId="0" borderId="79" xfId="0" applyFont="1" applyBorder="1" applyAlignment="1">
      <alignment vertical="center"/>
    </xf>
    <xf numFmtId="0" fontId="12" fillId="0" borderId="80" xfId="0" applyFont="1" applyBorder="1" applyAlignment="1">
      <alignment vertical="center"/>
    </xf>
    <xf numFmtId="0" fontId="12" fillId="0" borderId="91" xfId="0" applyFont="1" applyBorder="1" applyAlignment="1">
      <alignment vertical="center"/>
    </xf>
    <xf numFmtId="0" fontId="13" fillId="0" borderId="81" xfId="0" applyFont="1" applyBorder="1" applyAlignment="1">
      <alignment vertical="center"/>
    </xf>
    <xf numFmtId="0" fontId="12" fillId="0" borderId="92" xfId="0" applyFont="1" applyBorder="1" applyAlignment="1">
      <alignment vertical="center"/>
    </xf>
    <xf numFmtId="0" fontId="12" fillId="0" borderId="93" xfId="0" applyFont="1" applyBorder="1" applyAlignment="1">
      <alignment vertical="center"/>
    </xf>
    <xf numFmtId="0" fontId="12" fillId="0" borderId="94" xfId="0" applyFont="1" applyBorder="1" applyAlignment="1">
      <alignment vertical="center"/>
    </xf>
    <xf numFmtId="0" fontId="12" fillId="0" borderId="95" xfId="0" applyFont="1" applyBorder="1" applyAlignment="1">
      <alignment vertical="center"/>
    </xf>
    <xf numFmtId="0" fontId="12" fillId="0" borderId="96" xfId="0" applyFont="1" applyBorder="1" applyAlignment="1">
      <alignment vertical="center"/>
    </xf>
    <xf numFmtId="0" fontId="12" fillId="0" borderId="76" xfId="0" applyFont="1" applyBorder="1" applyAlignment="1">
      <alignment vertical="center"/>
    </xf>
    <xf numFmtId="0" fontId="34" fillId="2" borderId="1" xfId="0" applyFont="1" applyFill="1" applyBorder="1" applyAlignment="1">
      <alignment vertical="center"/>
    </xf>
    <xf numFmtId="0" fontId="34" fillId="2" borderId="1" xfId="0" applyFont="1" applyFill="1" applyBorder="1" applyAlignment="1">
      <alignment horizontal="left" vertical="center"/>
    </xf>
    <xf numFmtId="0" fontId="32" fillId="2" borderId="1" xfId="0" applyFont="1" applyFill="1" applyBorder="1" applyAlignment="1">
      <alignment vertical="center"/>
    </xf>
    <xf numFmtId="0" fontId="32" fillId="2" borderId="1" xfId="0" applyFont="1" applyFill="1" applyBorder="1" applyAlignment="1">
      <alignment horizontal="left" vertical="center" indent="1"/>
    </xf>
    <xf numFmtId="9" fontId="34" fillId="2" borderId="1" xfId="0" applyNumberFormat="1" applyFont="1" applyFill="1" applyBorder="1" applyAlignment="1">
      <alignment vertical="center"/>
    </xf>
    <xf numFmtId="43" fontId="34" fillId="2" borderId="1" xfId="1" applyFont="1" applyFill="1" applyBorder="1" applyAlignment="1">
      <alignment vertical="center"/>
    </xf>
    <xf numFmtId="164" fontId="34" fillId="2" borderId="1" xfId="0" applyNumberFormat="1" applyFont="1" applyFill="1" applyBorder="1" applyAlignment="1" applyProtection="1">
      <alignment vertical="center"/>
      <protection locked="0"/>
    </xf>
    <xf numFmtId="164" fontId="34" fillId="2" borderId="1" xfId="0" applyNumberFormat="1" applyFont="1" applyFill="1" applyBorder="1" applyAlignment="1">
      <alignment vertical="center"/>
    </xf>
    <xf numFmtId="0" fontId="63" fillId="2" borderId="1" xfId="0" applyFont="1" applyFill="1" applyBorder="1" applyAlignment="1">
      <alignment vertical="center"/>
    </xf>
    <xf numFmtId="0" fontId="63" fillId="2" borderId="1" xfId="0" applyFont="1" applyFill="1" applyBorder="1" applyAlignment="1">
      <alignment horizontal="left" vertical="center"/>
    </xf>
    <xf numFmtId="0" fontId="64" fillId="2" borderId="1" xfId="0" applyFont="1" applyFill="1" applyBorder="1" applyAlignment="1">
      <alignment vertical="center"/>
    </xf>
    <xf numFmtId="0" fontId="64" fillId="2" borderId="1" xfId="0" applyFont="1" applyFill="1" applyBorder="1" applyAlignment="1">
      <alignment horizontal="left" vertical="center" indent="1"/>
    </xf>
    <xf numFmtId="0" fontId="63" fillId="2" borderId="1" xfId="0" applyFont="1" applyFill="1" applyBorder="1" applyAlignment="1">
      <alignment horizontal="left" vertical="center" indent="1"/>
    </xf>
    <xf numFmtId="0" fontId="63" fillId="0" borderId="2" xfId="0" applyFont="1" applyBorder="1" applyAlignment="1">
      <alignment vertical="center"/>
    </xf>
    <xf numFmtId="164" fontId="63" fillId="2" borderId="1" xfId="1" applyNumberFormat="1" applyFont="1" applyFill="1" applyBorder="1" applyAlignment="1">
      <alignment vertical="center"/>
    </xf>
    <xf numFmtId="9" fontId="63" fillId="2" borderId="1" xfId="0" applyNumberFormat="1" applyFont="1" applyFill="1" applyBorder="1" applyAlignment="1">
      <alignment vertical="center"/>
    </xf>
    <xf numFmtId="164" fontId="64" fillId="2" borderId="1" xfId="0" applyNumberFormat="1" applyFont="1" applyFill="1" applyBorder="1" applyAlignment="1">
      <alignment horizontal="left" vertical="center" indent="1"/>
    </xf>
    <xf numFmtId="0" fontId="64" fillId="2" borderId="1" xfId="0" applyFont="1" applyFill="1" applyBorder="1" applyAlignment="1">
      <alignment horizontal="left" vertical="center" wrapText="1" indent="1"/>
    </xf>
    <xf numFmtId="166" fontId="63" fillId="2" borderId="1" xfId="1" applyNumberFormat="1" applyFont="1" applyFill="1" applyBorder="1" applyAlignment="1">
      <alignment vertical="center"/>
    </xf>
    <xf numFmtId="169" fontId="63" fillId="2" borderId="1" xfId="0" applyNumberFormat="1" applyFont="1" applyFill="1" applyBorder="1" applyAlignment="1">
      <alignment vertical="center"/>
    </xf>
    <xf numFmtId="43" fontId="63" fillId="2" borderId="1" xfId="1" applyFont="1" applyFill="1" applyBorder="1" applyAlignment="1">
      <alignment vertical="center"/>
    </xf>
    <xf numFmtId="164" fontId="63" fillId="2" borderId="1" xfId="0" applyNumberFormat="1" applyFont="1" applyFill="1" applyBorder="1" applyAlignment="1" applyProtection="1">
      <alignment vertical="center"/>
      <protection locked="0"/>
    </xf>
    <xf numFmtId="164" fontId="63" fillId="2" borderId="1" xfId="0" applyNumberFormat="1" applyFont="1" applyFill="1" applyBorder="1" applyAlignment="1">
      <alignment vertical="center"/>
    </xf>
    <xf numFmtId="164" fontId="63" fillId="2" borderId="5" xfId="0" applyNumberFormat="1" applyFont="1" applyFill="1" applyBorder="1" applyAlignment="1">
      <alignment vertical="center"/>
    </xf>
    <xf numFmtId="0" fontId="63" fillId="2" borderId="5" xfId="0" applyFont="1" applyFill="1" applyBorder="1" applyAlignment="1">
      <alignment vertical="center"/>
    </xf>
    <xf numFmtId="0" fontId="64" fillId="2" borderId="5" xfId="0" applyFont="1" applyFill="1" applyBorder="1" applyAlignment="1">
      <alignment horizontal="left" vertical="center" indent="1"/>
    </xf>
    <xf numFmtId="0" fontId="65" fillId="2" borderId="5" xfId="0" applyFont="1" applyFill="1" applyBorder="1" applyAlignment="1">
      <alignment horizontal="left" vertical="center" indent="1"/>
    </xf>
    <xf numFmtId="43" fontId="32" fillId="18" borderId="9" xfId="1" applyFont="1" applyFill="1" applyBorder="1" applyAlignment="1" applyProtection="1">
      <alignment vertical="center"/>
      <protection locked="0"/>
    </xf>
    <xf numFmtId="164" fontId="64" fillId="18" borderId="9" xfId="0" applyNumberFormat="1" applyFont="1" applyFill="1" applyBorder="1" applyAlignment="1" applyProtection="1">
      <alignment vertical="center" wrapText="1"/>
      <protection locked="0"/>
    </xf>
    <xf numFmtId="164" fontId="64" fillId="18" borderId="16" xfId="1" applyNumberFormat="1" applyFont="1" applyFill="1" applyBorder="1" applyAlignment="1" applyProtection="1">
      <alignment vertical="center" wrapText="1"/>
      <protection locked="0"/>
    </xf>
    <xf numFmtId="43" fontId="64" fillId="18" borderId="9" xfId="1" applyFont="1" applyFill="1" applyBorder="1" applyAlignment="1" applyProtection="1">
      <alignment vertical="center"/>
      <protection locked="0"/>
    </xf>
    <xf numFmtId="0" fontId="11" fillId="0" borderId="79" xfId="0" applyFont="1" applyBorder="1" applyAlignment="1">
      <alignment vertical="center"/>
    </xf>
    <xf numFmtId="0" fontId="72" fillId="2" borderId="5" xfId="0" applyFont="1" applyFill="1" applyBorder="1" applyAlignment="1">
      <alignment vertical="center"/>
    </xf>
    <xf numFmtId="49" fontId="0" fillId="0" borderId="0" xfId="0" applyNumberFormat="1"/>
    <xf numFmtId="43" fontId="63" fillId="2" borderId="5" xfId="1" applyFont="1" applyFill="1" applyBorder="1" applyAlignment="1">
      <alignment vertical="center"/>
    </xf>
    <xf numFmtId="164" fontId="63" fillId="2" borderId="5" xfId="0" applyNumberFormat="1" applyFont="1" applyFill="1" applyBorder="1" applyAlignment="1" applyProtection="1">
      <alignment vertical="center"/>
      <protection locked="0"/>
    </xf>
    <xf numFmtId="0" fontId="32" fillId="2" borderId="5" xfId="0" applyFont="1" applyFill="1" applyBorder="1" applyAlignment="1">
      <alignment horizontal="left" vertical="center" indent="1"/>
    </xf>
    <xf numFmtId="0" fontId="51" fillId="2" borderId="5" xfId="0" applyFont="1" applyFill="1" applyBorder="1" applyAlignment="1">
      <alignment horizontal="center" vertical="center" wrapText="1"/>
    </xf>
    <xf numFmtId="0" fontId="10" fillId="0" borderId="77" xfId="0" applyFont="1" applyBorder="1" applyAlignment="1">
      <alignment vertical="center"/>
    </xf>
    <xf numFmtId="0" fontId="35" fillId="2" borderId="5" xfId="0" applyFont="1" applyFill="1" applyBorder="1" applyAlignment="1">
      <alignment vertical="center"/>
    </xf>
    <xf numFmtId="0" fontId="32" fillId="2" borderId="1" xfId="0" applyFont="1" applyFill="1" applyBorder="1" applyAlignment="1">
      <alignment horizontal="left" vertical="center" wrapText="1" indent="1"/>
    </xf>
    <xf numFmtId="0" fontId="74" fillId="2" borderId="1" xfId="0" applyFont="1" applyFill="1" applyBorder="1" applyAlignment="1">
      <alignment horizontal="left" vertical="center" wrapText="1" indent="1"/>
    </xf>
    <xf numFmtId="43" fontId="21" fillId="0" borderId="8" xfId="1" applyFont="1" applyBorder="1" applyAlignment="1">
      <alignment vertical="center"/>
    </xf>
    <xf numFmtId="43" fontId="21" fillId="0" borderId="35" xfId="1" applyFont="1" applyBorder="1" applyAlignment="1">
      <alignment vertical="center"/>
    </xf>
    <xf numFmtId="0" fontId="21" fillId="0" borderId="36" xfId="0" applyFont="1" applyBorder="1" applyAlignment="1">
      <alignment vertical="center"/>
    </xf>
    <xf numFmtId="0" fontId="15" fillId="0" borderId="37" xfId="0" applyFont="1" applyBorder="1"/>
    <xf numFmtId="43" fontId="21" fillId="0" borderId="38" xfId="1" applyFont="1" applyBorder="1" applyAlignment="1">
      <alignment vertical="center"/>
    </xf>
    <xf numFmtId="0" fontId="21" fillId="0" borderId="39" xfId="0" applyFont="1" applyBorder="1" applyAlignment="1">
      <alignment vertical="center"/>
    </xf>
    <xf numFmtId="166" fontId="34" fillId="2" borderId="5" xfId="0" applyNumberFormat="1" applyFont="1" applyFill="1" applyBorder="1" applyAlignment="1">
      <alignment vertical="center"/>
    </xf>
    <xf numFmtId="0" fontId="44" fillId="6" borderId="17" xfId="4" applyFont="1" applyFill="1" applyBorder="1" applyAlignment="1">
      <alignment vertical="center"/>
    </xf>
    <xf numFmtId="0" fontId="18" fillId="6" borderId="17" xfId="0" applyFont="1" applyFill="1" applyBorder="1" applyAlignment="1">
      <alignment vertical="center"/>
    </xf>
    <xf numFmtId="0" fontId="18" fillId="6" borderId="63" xfId="0" applyFont="1" applyFill="1" applyBorder="1" applyAlignment="1">
      <alignment vertical="center"/>
    </xf>
    <xf numFmtId="164" fontId="18" fillId="6" borderId="66" xfId="1" applyNumberFormat="1" applyFont="1" applyFill="1" applyBorder="1" applyAlignment="1">
      <alignment vertical="center"/>
    </xf>
    <xf numFmtId="0" fontId="0" fillId="6" borderId="0" xfId="0" applyFill="1" applyAlignment="1">
      <alignment vertical="center"/>
    </xf>
    <xf numFmtId="166" fontId="18" fillId="6" borderId="54" xfId="1" applyNumberFormat="1" applyFont="1" applyFill="1" applyBorder="1" applyAlignment="1">
      <alignment vertical="center"/>
    </xf>
    <xf numFmtId="0" fontId="8" fillId="0" borderId="17" xfId="0" applyFont="1" applyBorder="1" applyAlignment="1">
      <alignment vertical="center"/>
    </xf>
    <xf numFmtId="166" fontId="18" fillId="0" borderId="54" xfId="1" applyNumberFormat="1" applyFont="1" applyFill="1" applyBorder="1" applyAlignment="1">
      <alignment vertical="center"/>
    </xf>
    <xf numFmtId="0" fontId="18" fillId="12" borderId="17" xfId="0" applyFont="1" applyFill="1" applyBorder="1" applyAlignment="1">
      <alignment vertical="center"/>
    </xf>
    <xf numFmtId="0" fontId="18" fillId="12" borderId="63" xfId="0" applyFont="1" applyFill="1" applyBorder="1" applyAlignment="1">
      <alignment vertical="center"/>
    </xf>
    <xf numFmtId="166" fontId="18" fillId="12" borderId="54" xfId="1" applyNumberFormat="1" applyFont="1" applyFill="1" applyBorder="1" applyAlignment="1">
      <alignment vertical="center"/>
    </xf>
    <xf numFmtId="164" fontId="18" fillId="12" borderId="66" xfId="1" applyNumberFormat="1" applyFont="1" applyFill="1" applyBorder="1" applyAlignment="1">
      <alignment vertical="center"/>
    </xf>
    <xf numFmtId="0" fontId="0" fillId="12" borderId="0" xfId="0" applyFill="1" applyAlignment="1">
      <alignment vertical="center"/>
    </xf>
    <xf numFmtId="0" fontId="8" fillId="0" borderId="17" xfId="0" applyFont="1" applyBorder="1"/>
    <xf numFmtId="0" fontId="8" fillId="11" borderId="0" xfId="0" applyFont="1" applyFill="1" applyAlignment="1">
      <alignment vertical="center"/>
    </xf>
    <xf numFmtId="0" fontId="50" fillId="7" borderId="8" xfId="0" applyFont="1" applyFill="1" applyBorder="1"/>
    <xf numFmtId="164" fontId="80" fillId="6" borderId="8" xfId="0" applyNumberFormat="1" applyFont="1" applyFill="1" applyBorder="1" applyAlignment="1">
      <alignment horizontal="center"/>
    </xf>
    <xf numFmtId="0" fontId="21" fillId="0" borderId="18" xfId="0" applyFont="1" applyBorder="1" applyAlignment="1">
      <alignment vertical="center"/>
    </xf>
    <xf numFmtId="0" fontId="50" fillId="10" borderId="11" xfId="0" applyFont="1" applyFill="1" applyBorder="1"/>
    <xf numFmtId="0" fontId="50" fillId="10" borderId="12" xfId="0" applyFont="1" applyFill="1" applyBorder="1"/>
    <xf numFmtId="0" fontId="50" fillId="6" borderId="8" xfId="0" applyFont="1" applyFill="1" applyBorder="1" applyAlignment="1">
      <alignment vertical="center"/>
    </xf>
    <xf numFmtId="1" fontId="50" fillId="0" borderId="8" xfId="0" applyNumberFormat="1" applyFont="1" applyBorder="1" applyAlignment="1">
      <alignment horizontal="center"/>
    </xf>
    <xf numFmtId="0" fontId="21" fillId="2" borderId="20" xfId="0" applyFont="1" applyFill="1" applyBorder="1" applyAlignment="1">
      <alignment vertical="center"/>
    </xf>
    <xf numFmtId="0" fontId="21" fillId="2" borderId="21" xfId="0" applyFont="1" applyFill="1" applyBorder="1" applyAlignment="1">
      <alignment vertical="center"/>
    </xf>
    <xf numFmtId="0" fontId="50" fillId="10" borderId="5" xfId="0" applyFont="1" applyFill="1" applyBorder="1"/>
    <xf numFmtId="0" fontId="50" fillId="10" borderId="14" xfId="0" applyFont="1" applyFill="1" applyBorder="1"/>
    <xf numFmtId="1" fontId="50" fillId="0" borderId="8" xfId="0" applyNumberFormat="1" applyFont="1" applyBorder="1" applyAlignment="1">
      <alignment horizontal="center" vertical="center"/>
    </xf>
    <xf numFmtId="0" fontId="21" fillId="2" borderId="22" xfId="0" applyFont="1" applyFill="1" applyBorder="1" applyAlignment="1">
      <alignment vertical="center"/>
    </xf>
    <xf numFmtId="0" fontId="21" fillId="2" borderId="23" xfId="0" applyFont="1" applyFill="1" applyBorder="1" applyAlignment="1">
      <alignment vertical="center"/>
    </xf>
    <xf numFmtId="0" fontId="50" fillId="10" borderId="13" xfId="0" applyFont="1" applyFill="1" applyBorder="1"/>
    <xf numFmtId="0" fontId="50" fillId="0" borderId="57" xfId="0" applyFont="1" applyBorder="1" applyAlignment="1">
      <alignment horizontal="center"/>
    </xf>
    <xf numFmtId="0" fontId="50" fillId="0" borderId="74" xfId="0" applyFont="1" applyBorder="1"/>
    <xf numFmtId="0" fontId="50" fillId="0" borderId="75" xfId="0" applyFont="1" applyBorder="1"/>
    <xf numFmtId="0" fontId="50" fillId="0" borderId="68" xfId="0" applyFont="1" applyBorder="1"/>
    <xf numFmtId="0" fontId="50" fillId="0" borderId="71" xfId="0" applyFont="1" applyBorder="1"/>
    <xf numFmtId="1" fontId="50" fillId="0" borderId="68" xfId="0" applyNumberFormat="1" applyFont="1" applyBorder="1" applyAlignment="1">
      <alignment horizontal="center"/>
    </xf>
    <xf numFmtId="164" fontId="50" fillId="0" borderId="35" xfId="1" applyNumberFormat="1" applyFont="1" applyBorder="1"/>
    <xf numFmtId="164" fontId="50" fillId="0" borderId="36" xfId="1" applyNumberFormat="1" applyFont="1" applyBorder="1"/>
    <xf numFmtId="0" fontId="50" fillId="0" borderId="69" xfId="0" applyFont="1" applyBorder="1"/>
    <xf numFmtId="0" fontId="50" fillId="0" borderId="72" xfId="0" applyFont="1" applyBorder="1"/>
    <xf numFmtId="1" fontId="50" fillId="0" borderId="69" xfId="0" applyNumberFormat="1" applyFont="1" applyBorder="1" applyAlignment="1">
      <alignment horizontal="center"/>
    </xf>
    <xf numFmtId="164" fontId="50" fillId="0" borderId="8" xfId="1" applyNumberFormat="1" applyFont="1" applyBorder="1"/>
    <xf numFmtId="164" fontId="50" fillId="0" borderId="37" xfId="1" applyNumberFormat="1" applyFont="1" applyBorder="1"/>
    <xf numFmtId="0" fontId="50" fillId="0" borderId="70" xfId="0" applyFont="1" applyBorder="1"/>
    <xf numFmtId="0" fontId="50" fillId="0" borderId="73" xfId="0" applyFont="1" applyBorder="1"/>
    <xf numFmtId="1" fontId="50" fillId="0" borderId="70" xfId="0" applyNumberFormat="1" applyFont="1" applyBorder="1" applyAlignment="1">
      <alignment horizontal="center"/>
    </xf>
    <xf numFmtId="164" fontId="50" fillId="0" borderId="38" xfId="1" applyNumberFormat="1" applyFont="1" applyBorder="1"/>
    <xf numFmtId="164" fontId="50" fillId="0" borderId="39" xfId="1" applyNumberFormat="1" applyFont="1" applyBorder="1"/>
    <xf numFmtId="0" fontId="50" fillId="11" borderId="0" xfId="0" applyFont="1" applyFill="1"/>
    <xf numFmtId="167" fontId="0" fillId="0" borderId="5" xfId="1" applyNumberFormat="1" applyFont="1" applyBorder="1" applyAlignment="1">
      <alignment vertical="center"/>
    </xf>
    <xf numFmtId="167" fontId="0" fillId="0" borderId="27" xfId="1" applyNumberFormat="1" applyFont="1" applyBorder="1" applyAlignment="1">
      <alignment vertical="center"/>
    </xf>
    <xf numFmtId="0" fontId="8" fillId="0" borderId="31" xfId="0" applyFont="1" applyBorder="1" applyAlignment="1">
      <alignment horizontal="center" vertical="center"/>
    </xf>
    <xf numFmtId="0" fontId="8" fillId="0" borderId="33" xfId="0" applyFont="1" applyBorder="1" applyAlignment="1">
      <alignment horizontal="center" vertical="center"/>
    </xf>
    <xf numFmtId="43" fontId="0" fillId="0" borderId="8" xfId="0" applyNumberFormat="1" applyBorder="1"/>
    <xf numFmtId="43" fontId="0" fillId="0" borderId="37" xfId="0" applyNumberFormat="1" applyBorder="1"/>
    <xf numFmtId="0" fontId="21" fillId="0" borderId="5" xfId="0" applyFont="1" applyBorder="1" applyAlignment="1">
      <alignment vertical="center"/>
    </xf>
    <xf numFmtId="43" fontId="21" fillId="0" borderId="5" xfId="0" applyNumberFormat="1" applyFont="1" applyBorder="1" applyAlignment="1">
      <alignment vertical="center"/>
    </xf>
    <xf numFmtId="0" fontId="7" fillId="0" borderId="94" xfId="0" applyFont="1" applyBorder="1" applyAlignment="1">
      <alignment vertical="center"/>
    </xf>
    <xf numFmtId="164" fontId="34" fillId="2" borderId="5" xfId="0" applyNumberFormat="1" applyFont="1" applyFill="1" applyBorder="1" applyAlignment="1">
      <alignment vertical="center"/>
    </xf>
    <xf numFmtId="0" fontId="22" fillId="2" borderId="1" xfId="0" applyFont="1" applyFill="1" applyBorder="1" applyAlignment="1">
      <alignment horizontal="left" vertical="center" wrapText="1" indent="1"/>
    </xf>
    <xf numFmtId="0" fontId="22" fillId="2" borderId="5" xfId="0" applyFont="1" applyFill="1" applyBorder="1" applyAlignment="1">
      <alignment horizontal="left" vertical="center" wrapText="1" indent="1"/>
    </xf>
    <xf numFmtId="0" fontId="89" fillId="2" borderId="5" xfId="0" applyFont="1" applyFill="1" applyBorder="1" applyAlignment="1">
      <alignment horizontal="left" vertical="center" indent="1"/>
    </xf>
    <xf numFmtId="164" fontId="34" fillId="2" borderId="5" xfId="1" applyNumberFormat="1" applyFont="1" applyFill="1" applyBorder="1" applyAlignment="1">
      <alignment vertical="center"/>
    </xf>
    <xf numFmtId="3" fontId="34" fillId="2" borderId="5" xfId="0" applyNumberFormat="1" applyFont="1" applyFill="1" applyBorder="1" applyAlignment="1">
      <alignment vertical="center"/>
    </xf>
    <xf numFmtId="169" fontId="34" fillId="2" borderId="5" xfId="0" applyNumberFormat="1" applyFont="1" applyFill="1" applyBorder="1" applyAlignment="1">
      <alignment vertical="center"/>
    </xf>
    <xf numFmtId="0" fontId="34" fillId="2" borderId="5" xfId="0" applyFont="1" applyFill="1" applyBorder="1" applyAlignment="1">
      <alignment horizontal="right" vertical="center"/>
    </xf>
    <xf numFmtId="0" fontId="0" fillId="23" borderId="5" xfId="0" applyFill="1" applyBorder="1" applyAlignment="1">
      <alignment vertical="center"/>
    </xf>
    <xf numFmtId="0" fontId="0" fillId="23" borderId="5" xfId="0" applyFill="1" applyBorder="1" applyAlignment="1">
      <alignment horizontal="left" vertical="center"/>
    </xf>
    <xf numFmtId="172" fontId="63" fillId="2" borderId="1" xfId="0" applyNumberFormat="1" applyFont="1" applyFill="1" applyBorder="1" applyAlignment="1">
      <alignment vertical="center"/>
    </xf>
    <xf numFmtId="9" fontId="63" fillId="2" borderId="5" xfId="3" applyFont="1" applyFill="1" applyBorder="1" applyAlignment="1" applyProtection="1">
      <alignment vertical="center"/>
    </xf>
    <xf numFmtId="164" fontId="63" fillId="2" borderId="1" xfId="1" applyNumberFormat="1" applyFont="1" applyFill="1" applyBorder="1" applyAlignment="1" applyProtection="1">
      <alignment vertical="center"/>
    </xf>
    <xf numFmtId="165" fontId="63" fillId="2" borderId="1" xfId="0" applyNumberFormat="1" applyFont="1" applyFill="1" applyBorder="1" applyAlignment="1">
      <alignment horizontal="right" vertical="center"/>
    </xf>
    <xf numFmtId="0" fontId="21" fillId="0" borderId="1" xfId="0" applyFont="1" applyBorder="1" applyAlignment="1">
      <alignment vertical="center"/>
    </xf>
    <xf numFmtId="0" fontId="71" fillId="0" borderId="5" xfId="0" applyFont="1" applyBorder="1" applyAlignment="1">
      <alignment vertical="top" wrapText="1"/>
    </xf>
    <xf numFmtId="0" fontId="63" fillId="0" borderId="1" xfId="0" applyFont="1" applyBorder="1" applyAlignment="1">
      <alignment vertical="center"/>
    </xf>
    <xf numFmtId="0" fontId="0" fillId="22" borderId="0" xfId="0" applyFill="1"/>
    <xf numFmtId="0" fontId="21" fillId="22" borderId="1" xfId="0" applyFont="1" applyFill="1" applyBorder="1" applyAlignment="1">
      <alignment vertical="center"/>
    </xf>
    <xf numFmtId="0" fontId="21" fillId="26" borderId="1" xfId="0" applyFont="1" applyFill="1" applyBorder="1" applyAlignment="1">
      <alignment vertical="center"/>
    </xf>
    <xf numFmtId="0" fontId="63" fillId="26" borderId="1" xfId="0" applyFont="1" applyFill="1" applyBorder="1" applyAlignment="1">
      <alignment horizontal="left" vertical="center" indent="1"/>
    </xf>
    <xf numFmtId="0" fontId="63" fillId="26" borderId="1" xfId="0" applyFont="1" applyFill="1" applyBorder="1" applyAlignment="1">
      <alignment horizontal="center" vertical="center"/>
    </xf>
    <xf numFmtId="0" fontId="21" fillId="26" borderId="5" xfId="0" applyFont="1" applyFill="1" applyBorder="1" applyAlignment="1">
      <alignment vertical="center"/>
    </xf>
    <xf numFmtId="0" fontId="0" fillId="26" borderId="0" xfId="0" applyFill="1"/>
    <xf numFmtId="0" fontId="63" fillId="26" borderId="5" xfId="0" applyFont="1" applyFill="1" applyBorder="1" applyAlignment="1">
      <alignment vertical="center"/>
    </xf>
    <xf numFmtId="0" fontId="63" fillId="26" borderId="5" xfId="0" applyFont="1" applyFill="1" applyBorder="1" applyAlignment="1">
      <alignment horizontal="center" vertical="center"/>
    </xf>
    <xf numFmtId="0" fontId="63" fillId="26" borderId="5" xfId="0" applyFont="1" applyFill="1" applyBorder="1" applyAlignment="1">
      <alignment horizontal="left" vertical="center" indent="1"/>
    </xf>
    <xf numFmtId="0" fontId="30" fillId="0" borderId="5" xfId="0" applyFont="1" applyBorder="1" applyAlignment="1">
      <alignment vertical="center"/>
    </xf>
    <xf numFmtId="0" fontId="21" fillId="0" borderId="1" xfId="0" applyFont="1" applyBorder="1" applyAlignment="1">
      <alignment horizontal="left" vertical="center"/>
    </xf>
    <xf numFmtId="0" fontId="87" fillId="0" borderId="5" xfId="0" applyFont="1" applyBorder="1" applyAlignment="1">
      <alignment vertical="center"/>
    </xf>
    <xf numFmtId="0" fontId="55" fillId="0" borderId="5" xfId="0" applyFont="1" applyBorder="1" applyAlignment="1">
      <alignment vertical="center"/>
    </xf>
    <xf numFmtId="0" fontId="85" fillId="0" borderId="5" xfId="0" applyFont="1" applyBorder="1" applyAlignment="1">
      <alignment vertical="center" wrapText="1"/>
    </xf>
    <xf numFmtId="0" fontId="61" fillId="0" borderId="5" xfId="0" applyFont="1" applyBorder="1" applyAlignment="1">
      <alignment vertical="center"/>
    </xf>
    <xf numFmtId="0" fontId="30" fillId="0" borderId="5" xfId="0" applyFont="1" applyBorder="1" applyAlignment="1">
      <alignment horizontal="center" vertical="center"/>
    </xf>
    <xf numFmtId="173" fontId="21" fillId="0" borderId="5" xfId="0" applyNumberFormat="1" applyFont="1" applyBorder="1" applyAlignment="1">
      <alignment vertical="center"/>
    </xf>
    <xf numFmtId="0" fontId="30" fillId="0" borderId="5" xfId="0" applyFont="1" applyBorder="1" applyAlignment="1">
      <alignment horizontal="left" vertical="center"/>
    </xf>
    <xf numFmtId="164" fontId="43" fillId="0" borderId="28" xfId="0" applyNumberFormat="1" applyFont="1" applyBorder="1" applyAlignment="1">
      <alignment vertical="center"/>
    </xf>
    <xf numFmtId="0" fontId="43" fillId="0" borderId="30" xfId="0" applyFont="1" applyBorder="1" applyAlignment="1">
      <alignment vertical="center"/>
    </xf>
    <xf numFmtId="164" fontId="43" fillId="0" borderId="31" xfId="0" applyNumberFormat="1" applyFont="1" applyBorder="1" applyAlignment="1">
      <alignment vertical="center"/>
    </xf>
    <xf numFmtId="0" fontId="43" fillId="0" borderId="32" xfId="0" applyFont="1" applyBorder="1" applyAlignment="1">
      <alignment vertical="center"/>
    </xf>
    <xf numFmtId="164" fontId="43" fillId="0" borderId="33" xfId="0" applyNumberFormat="1" applyFont="1" applyBorder="1" applyAlignment="1">
      <alignment vertical="center"/>
    </xf>
    <xf numFmtId="0" fontId="43" fillId="0" borderId="34" xfId="0" applyFont="1" applyBorder="1" applyAlignment="1">
      <alignment vertical="center"/>
    </xf>
    <xf numFmtId="0" fontId="0" fillId="0" borderId="0" xfId="0" applyAlignment="1">
      <alignment horizontal="left" vertical="center"/>
    </xf>
    <xf numFmtId="0" fontId="34" fillId="2" borderId="1" xfId="0" applyFont="1" applyFill="1" applyBorder="1" applyAlignment="1">
      <alignment horizontal="left" vertical="center" indent="1"/>
    </xf>
    <xf numFmtId="0" fontId="34" fillId="2" borderId="1" xfId="0" applyFont="1" applyFill="1" applyBorder="1" applyAlignment="1">
      <alignment horizontal="left" vertical="center" indent="2"/>
    </xf>
    <xf numFmtId="43" fontId="34" fillId="2" borderId="1" xfId="0" applyNumberFormat="1" applyFont="1" applyFill="1" applyBorder="1" applyAlignment="1">
      <alignment horizontal="left" vertical="center" indent="1"/>
    </xf>
    <xf numFmtId="164" fontId="21" fillId="0" borderId="5" xfId="1" applyNumberFormat="1" applyFont="1" applyFill="1" applyBorder="1" applyAlignment="1">
      <alignment vertical="center"/>
    </xf>
    <xf numFmtId="0" fontId="25" fillId="0" borderId="5" xfId="0" applyFont="1" applyBorder="1" applyAlignment="1">
      <alignment vertical="center"/>
    </xf>
    <xf numFmtId="0" fontId="61" fillId="0" borderId="5" xfId="0" applyFont="1" applyBorder="1" applyAlignment="1">
      <alignment horizontal="center" vertical="center"/>
    </xf>
    <xf numFmtId="166" fontId="21" fillId="0" borderId="5" xfId="0" applyNumberFormat="1" applyFont="1" applyBorder="1" applyAlignment="1">
      <alignment vertical="center"/>
    </xf>
    <xf numFmtId="0" fontId="88" fillId="0" borderId="5" xfId="0" applyFont="1" applyBorder="1" applyAlignment="1">
      <alignment vertical="center"/>
    </xf>
    <xf numFmtId="0" fontId="106" fillId="0" borderId="5" xfId="0" applyFont="1" applyBorder="1" applyAlignment="1">
      <alignment vertical="center"/>
    </xf>
    <xf numFmtId="0" fontId="108" fillId="0" borderId="5" xfId="0" applyFont="1" applyBorder="1" applyAlignment="1">
      <alignment vertical="center"/>
    </xf>
    <xf numFmtId="0" fontId="110" fillId="0" borderId="5" xfId="0" applyFont="1" applyBorder="1" applyAlignment="1">
      <alignment vertical="center"/>
    </xf>
    <xf numFmtId="0" fontId="111" fillId="0" borderId="5" xfId="0" applyFont="1" applyBorder="1" applyAlignment="1">
      <alignment vertical="center"/>
    </xf>
    <xf numFmtId="0" fontId="63" fillId="0" borderId="1" xfId="0" applyFont="1" applyBorder="1" applyAlignment="1">
      <alignment horizontal="left" vertical="center"/>
    </xf>
    <xf numFmtId="0" fontId="63" fillId="0" borderId="0" xfId="0" applyFont="1" applyAlignment="1">
      <alignment vertical="center"/>
    </xf>
    <xf numFmtId="0" fontId="63" fillId="0" borderId="0" xfId="0" applyFont="1" applyAlignment="1">
      <alignment horizontal="left" vertical="center"/>
    </xf>
    <xf numFmtId="0" fontId="34" fillId="0" borderId="5" xfId="0" applyFont="1" applyBorder="1" applyAlignment="1">
      <alignment vertical="center"/>
    </xf>
    <xf numFmtId="0" fontId="75" fillId="0" borderId="5" xfId="0" applyFont="1" applyBorder="1" applyAlignment="1">
      <alignment vertical="center"/>
    </xf>
    <xf numFmtId="0" fontId="63" fillId="23" borderId="1" xfId="0" applyFont="1" applyFill="1" applyBorder="1" applyAlignment="1">
      <alignment horizontal="left" vertical="center" indent="1"/>
    </xf>
    <xf numFmtId="0" fontId="63" fillId="2" borderId="1" xfId="0" applyFont="1" applyFill="1" applyBorder="1" applyAlignment="1">
      <alignment horizontal="left" vertical="center" indent="2"/>
    </xf>
    <xf numFmtId="0" fontId="21" fillId="2" borderId="112" xfId="0" applyFont="1" applyFill="1" applyBorder="1" applyAlignment="1">
      <alignment vertical="center"/>
    </xf>
    <xf numFmtId="0" fontId="21" fillId="2" borderId="113" xfId="0" applyFont="1" applyFill="1" applyBorder="1" applyAlignment="1">
      <alignment vertical="center"/>
    </xf>
    <xf numFmtId="164" fontId="21" fillId="2" borderId="113" xfId="1" applyNumberFormat="1" applyFont="1" applyFill="1" applyBorder="1" applyAlignment="1">
      <alignment vertical="center"/>
    </xf>
    <xf numFmtId="43" fontId="21" fillId="2" borderId="113" xfId="0" applyNumberFormat="1" applyFont="1" applyFill="1" applyBorder="1" applyAlignment="1">
      <alignment vertical="center"/>
    </xf>
    <xf numFmtId="164" fontId="63" fillId="2" borderId="1" xfId="0" applyNumberFormat="1" applyFont="1" applyFill="1" applyBorder="1" applyAlignment="1">
      <alignment horizontal="left" vertical="center" indent="1"/>
    </xf>
    <xf numFmtId="0" fontId="85" fillId="0" borderId="5" xfId="0" applyFont="1" applyBorder="1" applyAlignment="1">
      <alignment vertical="center"/>
    </xf>
    <xf numFmtId="0" fontId="86" fillId="0" borderId="5" xfId="0" applyFont="1" applyBorder="1" applyAlignment="1">
      <alignment vertical="center"/>
    </xf>
    <xf numFmtId="0" fontId="76" fillId="0" borderId="1" xfId="0" applyFont="1" applyBorder="1" applyAlignment="1">
      <alignment vertical="center"/>
    </xf>
    <xf numFmtId="0" fontId="64" fillId="0" borderId="5" xfId="0" applyFont="1" applyBorder="1" applyAlignment="1">
      <alignment vertical="center"/>
    </xf>
    <xf numFmtId="166" fontId="109" fillId="0" borderId="119" xfId="1" applyNumberFormat="1" applyFont="1" applyFill="1" applyBorder="1" applyAlignment="1">
      <alignment vertical="center"/>
    </xf>
    <xf numFmtId="0" fontId="88" fillId="0" borderId="5" xfId="0" applyFont="1" applyBorder="1" applyAlignment="1">
      <alignment vertical="center" wrapText="1"/>
    </xf>
    <xf numFmtId="0" fontId="75" fillId="0" borderId="5" xfId="0" applyFont="1" applyBorder="1" applyAlignment="1">
      <alignment horizontal="center" vertical="center"/>
    </xf>
    <xf numFmtId="0" fontId="113" fillId="0" borderId="5" xfId="0" applyFont="1" applyBorder="1" applyAlignment="1">
      <alignment vertical="center" wrapText="1"/>
    </xf>
    <xf numFmtId="0" fontId="114" fillId="0" borderId="5" xfId="0" applyFont="1" applyBorder="1" applyAlignment="1">
      <alignment vertical="center"/>
    </xf>
    <xf numFmtId="0" fontId="76" fillId="0" borderId="5" xfId="0" applyFont="1" applyBorder="1" applyAlignment="1">
      <alignment horizontal="center" vertical="center" wrapText="1"/>
    </xf>
    <xf numFmtId="0" fontId="76" fillId="0" borderId="5" xfId="0" applyFont="1" applyBorder="1" applyAlignment="1">
      <alignment vertical="center" wrapText="1"/>
    </xf>
    <xf numFmtId="0" fontId="76" fillId="0" borderId="5" xfId="0" applyFont="1" applyBorder="1" applyAlignment="1">
      <alignment horizontal="center" vertical="center"/>
    </xf>
    <xf numFmtId="169" fontId="63" fillId="2" borderId="5" xfId="0" applyNumberFormat="1" applyFont="1" applyFill="1" applyBorder="1" applyAlignment="1">
      <alignment vertical="center"/>
    </xf>
    <xf numFmtId="43" fontId="30" fillId="0" borderId="5" xfId="0" applyNumberFormat="1" applyFont="1" applyBorder="1" applyAlignment="1">
      <alignment vertical="center"/>
    </xf>
    <xf numFmtId="164" fontId="30" fillId="0" borderId="5" xfId="1" applyNumberFormat="1" applyFont="1" applyFill="1" applyBorder="1" applyAlignment="1">
      <alignment vertical="center"/>
    </xf>
    <xf numFmtId="0" fontId="104" fillId="0" borderId="5" xfId="0" applyFont="1" applyBorder="1" applyAlignment="1">
      <alignment vertical="center" wrapText="1"/>
    </xf>
    <xf numFmtId="0" fontId="64" fillId="2" borderId="5" xfId="0" applyFont="1" applyFill="1" applyBorder="1" applyAlignment="1">
      <alignment vertical="center"/>
    </xf>
    <xf numFmtId="0" fontId="55" fillId="0" borderId="1" xfId="0" applyFont="1" applyBorder="1" applyAlignment="1">
      <alignment horizontal="center" vertical="center"/>
    </xf>
    <xf numFmtId="0" fontId="35" fillId="0" borderId="5" xfId="0" applyFont="1" applyBorder="1" applyAlignment="1">
      <alignment vertical="center"/>
    </xf>
    <xf numFmtId="0" fontId="55" fillId="0" borderId="5" xfId="0" applyFont="1" applyBorder="1" applyAlignment="1">
      <alignment horizontal="center" vertical="center"/>
    </xf>
    <xf numFmtId="0" fontId="69" fillId="0" borderId="5" xfId="0" applyFont="1" applyBorder="1" applyAlignment="1">
      <alignment horizontal="left" vertical="center" indent="1"/>
    </xf>
    <xf numFmtId="0" fontId="32" fillId="13" borderId="124" xfId="0" applyFont="1" applyFill="1" applyBorder="1" applyAlignment="1">
      <alignment horizontal="center" vertical="center"/>
    </xf>
    <xf numFmtId="172" fontId="21" fillId="13" borderId="124" xfId="0" applyNumberFormat="1" applyFont="1" applyFill="1" applyBorder="1" applyAlignment="1">
      <alignment horizontal="center" vertical="center"/>
    </xf>
    <xf numFmtId="172" fontId="82" fillId="14" borderId="124" xfId="0" applyNumberFormat="1" applyFont="1" applyFill="1" applyBorder="1" applyAlignment="1">
      <alignment horizontal="center" vertical="center"/>
    </xf>
    <xf numFmtId="172" fontId="117" fillId="14" borderId="124" xfId="0" applyNumberFormat="1" applyFont="1" applyFill="1" applyBorder="1" applyAlignment="1">
      <alignment horizontal="center" vertical="center"/>
    </xf>
    <xf numFmtId="0" fontId="63" fillId="0" borderId="98" xfId="0" applyFont="1" applyBorder="1" applyAlignment="1">
      <alignment vertical="center"/>
    </xf>
    <xf numFmtId="0" fontId="63" fillId="27" borderId="100" xfId="0" applyFont="1" applyFill="1" applyBorder="1" applyAlignment="1">
      <alignment vertical="center"/>
    </xf>
    <xf numFmtId="0" fontId="21" fillId="0" borderId="128" xfId="0" applyFont="1" applyBorder="1" applyAlignment="1">
      <alignment vertical="center"/>
    </xf>
    <xf numFmtId="0" fontId="21" fillId="0" borderId="129" xfId="0" applyFont="1" applyBorder="1" applyAlignment="1">
      <alignment vertical="center"/>
    </xf>
    <xf numFmtId="0" fontId="56" fillId="0" borderId="5" xfId="0" applyFont="1" applyBorder="1" applyAlignment="1">
      <alignment horizontal="center" vertical="center"/>
    </xf>
    <xf numFmtId="0" fontId="21" fillId="0" borderId="130" xfId="0" applyFont="1" applyBorder="1" applyAlignment="1">
      <alignment vertical="center"/>
    </xf>
    <xf numFmtId="0" fontId="54" fillId="0" borderId="132" xfId="0" applyFont="1" applyBorder="1" applyAlignment="1">
      <alignment vertical="center"/>
    </xf>
    <xf numFmtId="171" fontId="34" fillId="0" borderId="5" xfId="0" applyNumberFormat="1" applyFont="1" applyBorder="1" applyAlignment="1">
      <alignment vertical="center"/>
    </xf>
    <xf numFmtId="171" fontId="59" fillId="0" borderId="5" xfId="0" applyNumberFormat="1" applyFont="1" applyBorder="1" applyAlignment="1">
      <alignment vertical="center"/>
    </xf>
    <xf numFmtId="0" fontId="54" fillId="0" borderId="5" xfId="0" applyFont="1" applyBorder="1" applyAlignment="1">
      <alignment vertical="center"/>
    </xf>
    <xf numFmtId="0" fontId="77" fillId="0" borderId="5" xfId="0" applyFont="1" applyBorder="1" applyAlignment="1">
      <alignment vertical="center"/>
    </xf>
    <xf numFmtId="0" fontId="21" fillId="0" borderId="5" xfId="0" applyFont="1" applyBorder="1" applyAlignment="1">
      <alignment horizontal="right" vertical="center" indent="1"/>
    </xf>
    <xf numFmtId="0" fontId="50" fillId="0" borderId="5" xfId="0" applyFont="1" applyBorder="1" applyAlignment="1">
      <alignment vertical="center"/>
    </xf>
    <xf numFmtId="0" fontId="35" fillId="0" borderId="129" xfId="0" applyFont="1" applyBorder="1" applyAlignment="1">
      <alignment horizontal="center" vertical="center"/>
    </xf>
    <xf numFmtId="0" fontId="35" fillId="0" borderId="129" xfId="0" applyFont="1" applyBorder="1" applyAlignment="1">
      <alignment vertical="center"/>
    </xf>
    <xf numFmtId="0" fontId="35" fillId="0" borderId="131" xfId="0" applyFont="1" applyBorder="1" applyAlignment="1">
      <alignment vertical="center"/>
    </xf>
    <xf numFmtId="0" fontId="54" fillId="0" borderId="131" xfId="0" applyFont="1" applyBorder="1" applyAlignment="1">
      <alignment vertical="center"/>
    </xf>
    <xf numFmtId="3" fontId="22" fillId="0" borderId="133" xfId="0" applyNumberFormat="1" applyFont="1" applyBorder="1" applyAlignment="1">
      <alignment horizontal="center" vertical="center"/>
    </xf>
    <xf numFmtId="0" fontId="22" fillId="0" borderId="133" xfId="0" applyFont="1" applyBorder="1" applyAlignment="1">
      <alignment horizontal="center" vertical="center"/>
    </xf>
    <xf numFmtId="0" fontId="0" fillId="0" borderId="133" xfId="0" applyBorder="1"/>
    <xf numFmtId="0" fontId="38" fillId="0" borderId="133" xfId="0" applyFont="1" applyBorder="1" applyAlignment="1">
      <alignment horizontal="center" vertical="center"/>
    </xf>
    <xf numFmtId="0" fontId="38" fillId="0" borderId="133" xfId="0" applyFont="1" applyBorder="1" applyAlignment="1">
      <alignment horizontal="right" vertical="center" indent="1"/>
    </xf>
    <xf numFmtId="0" fontId="38" fillId="25" borderId="133" xfId="0" applyFont="1" applyFill="1" applyBorder="1" applyAlignment="1">
      <alignment horizontal="right" vertical="center" indent="1"/>
    </xf>
    <xf numFmtId="3" fontId="22" fillId="25" borderId="133" xfId="0" applyNumberFormat="1" applyFont="1" applyFill="1" applyBorder="1" applyAlignment="1">
      <alignment horizontal="center" vertical="center"/>
    </xf>
    <xf numFmtId="0" fontId="22" fillId="25" borderId="133" xfId="0" applyFont="1" applyFill="1" applyBorder="1" applyAlignment="1">
      <alignment vertical="center"/>
    </xf>
    <xf numFmtId="0" fontId="22" fillId="25" borderId="133" xfId="0" applyFont="1" applyFill="1" applyBorder="1" applyAlignment="1">
      <alignment horizontal="center" vertical="center"/>
    </xf>
    <xf numFmtId="0" fontId="21" fillId="0" borderId="97" xfId="0" applyFont="1" applyBorder="1" applyAlignment="1">
      <alignment vertical="center"/>
    </xf>
    <xf numFmtId="0" fontId="21" fillId="0" borderId="137" xfId="0" applyFont="1" applyBorder="1" applyAlignment="1">
      <alignment vertical="center"/>
    </xf>
    <xf numFmtId="0" fontId="83" fillId="0" borderId="97" xfId="0" applyFont="1" applyBorder="1" applyAlignment="1">
      <alignment horizontal="right" vertical="center" indent="1"/>
    </xf>
    <xf numFmtId="0" fontId="118" fillId="0" borderId="97" xfId="0" applyFont="1" applyBorder="1" applyAlignment="1">
      <alignment horizontal="right" vertical="center" indent="1"/>
    </xf>
    <xf numFmtId="0" fontId="116" fillId="0" borderId="97" xfId="0" applyFont="1" applyBorder="1" applyAlignment="1">
      <alignment horizontal="right" vertical="center" indent="1"/>
    </xf>
    <xf numFmtId="0" fontId="21" fillId="0" borderId="138" xfId="0" applyFont="1" applyBorder="1" applyAlignment="1">
      <alignment vertical="center"/>
    </xf>
    <xf numFmtId="0" fontId="77" fillId="0" borderId="139" xfId="0" applyFont="1" applyBorder="1" applyAlignment="1">
      <alignment vertical="center"/>
    </xf>
    <xf numFmtId="0" fontId="54" fillId="0" borderId="140" xfId="0" applyFont="1" applyBorder="1" applyAlignment="1">
      <alignment vertical="center"/>
    </xf>
    <xf numFmtId="0" fontId="64" fillId="26" borderId="5" xfId="0" applyFont="1" applyFill="1" applyBorder="1" applyAlignment="1">
      <alignment vertical="center"/>
    </xf>
    <xf numFmtId="0" fontId="64" fillId="26" borderId="5" xfId="0" applyFont="1" applyFill="1" applyBorder="1" applyAlignment="1">
      <alignment horizontal="left" vertical="center" indent="1"/>
    </xf>
    <xf numFmtId="0" fontId="64" fillId="0" borderId="6" xfId="0" applyFont="1" applyBorder="1" applyAlignment="1">
      <alignment horizontal="left" vertical="center" indent="1"/>
    </xf>
    <xf numFmtId="164" fontId="32" fillId="19" borderId="7" xfId="0" applyNumberFormat="1" applyFont="1" applyFill="1" applyBorder="1" applyAlignment="1" applyProtection="1">
      <alignment horizontal="center" vertical="center" wrapText="1"/>
      <protection locked="0"/>
    </xf>
    <xf numFmtId="0" fontId="64" fillId="27" borderId="7" xfId="0" applyFont="1" applyFill="1" applyBorder="1" applyAlignment="1" applyProtection="1">
      <alignment horizontal="center" vertical="center"/>
      <protection locked="0"/>
    </xf>
    <xf numFmtId="0" fontId="64" fillId="27" borderId="7" xfId="0" applyFont="1" applyFill="1" applyBorder="1" applyAlignment="1" applyProtection="1">
      <alignment horizontal="center" vertical="center" wrapText="1"/>
      <protection locked="0"/>
    </xf>
    <xf numFmtId="0" fontId="63" fillId="0" borderId="141" xfId="0" applyFont="1" applyBorder="1" applyAlignment="1">
      <alignment horizontal="left" indent="1"/>
    </xf>
    <xf numFmtId="0" fontId="64" fillId="27" borderId="142" xfId="0" applyFont="1" applyFill="1" applyBorder="1" applyAlignment="1" applyProtection="1">
      <alignment horizontal="center" vertical="center" wrapText="1"/>
      <protection locked="0"/>
    </xf>
    <xf numFmtId="0" fontId="63" fillId="0" borderId="143" xfId="0" applyFont="1" applyBorder="1" applyAlignment="1">
      <alignment horizontal="left" indent="1"/>
    </xf>
    <xf numFmtId="0" fontId="64" fillId="27" borderId="144" xfId="0" applyFont="1" applyFill="1" applyBorder="1" applyAlignment="1" applyProtection="1">
      <alignment horizontal="center" vertical="center" wrapText="1"/>
      <protection locked="0"/>
    </xf>
    <xf numFmtId="0" fontId="63" fillId="0" borderId="145" xfId="0" applyFont="1" applyBorder="1" applyAlignment="1">
      <alignment horizontal="left" indent="1"/>
    </xf>
    <xf numFmtId="0" fontId="64" fillId="27" borderId="146" xfId="0" applyFont="1" applyFill="1" applyBorder="1" applyAlignment="1" applyProtection="1">
      <alignment horizontal="center" vertical="center" wrapText="1"/>
      <protection locked="0"/>
    </xf>
    <xf numFmtId="0" fontId="63" fillId="34" borderId="99" xfId="0" applyFont="1" applyFill="1" applyBorder="1" applyAlignment="1">
      <alignment vertical="center"/>
    </xf>
    <xf numFmtId="164" fontId="64" fillId="18" borderId="147" xfId="0" applyNumberFormat="1" applyFont="1" applyFill="1" applyBorder="1" applyAlignment="1" applyProtection="1">
      <alignment vertical="center" wrapText="1"/>
      <protection locked="0"/>
    </xf>
    <xf numFmtId="164" fontId="64" fillId="18" borderId="41" xfId="1" applyNumberFormat="1" applyFont="1" applyFill="1" applyBorder="1" applyAlignment="1" applyProtection="1">
      <alignment vertical="center" wrapText="1"/>
      <protection locked="0"/>
    </xf>
    <xf numFmtId="0" fontId="64" fillId="21" borderId="41" xfId="0" applyFont="1" applyFill="1" applyBorder="1" applyAlignment="1" applyProtection="1">
      <alignment horizontal="center" vertical="center"/>
      <protection locked="0"/>
    </xf>
    <xf numFmtId="164" fontId="64" fillId="18" borderId="41" xfId="0" applyNumberFormat="1" applyFont="1" applyFill="1" applyBorder="1" applyAlignment="1" applyProtection="1">
      <alignment vertical="center" wrapText="1"/>
      <protection locked="0"/>
    </xf>
    <xf numFmtId="164" fontId="64" fillId="21" borderId="41" xfId="0" applyNumberFormat="1" applyFont="1" applyFill="1" applyBorder="1" applyAlignment="1" applyProtection="1">
      <alignment horizontal="center" vertical="center" wrapText="1"/>
      <protection locked="0"/>
    </xf>
    <xf numFmtId="164" fontId="32" fillId="18" borderId="41" xfId="0" applyNumberFormat="1" applyFont="1" applyFill="1" applyBorder="1" applyAlignment="1" applyProtection="1">
      <alignment vertical="center" wrapText="1"/>
      <protection locked="0"/>
    </xf>
    <xf numFmtId="0" fontId="32" fillId="21" borderId="41" xfId="0" applyFont="1" applyFill="1" applyBorder="1" applyAlignment="1" applyProtection="1">
      <alignment horizontal="center" vertical="center"/>
      <protection locked="0"/>
    </xf>
    <xf numFmtId="164" fontId="32" fillId="21" borderId="41" xfId="0" applyNumberFormat="1" applyFont="1" applyFill="1" applyBorder="1" applyAlignment="1" applyProtection="1">
      <alignment horizontal="center" vertical="center" wrapText="1"/>
      <protection locked="0"/>
    </xf>
    <xf numFmtId="0" fontId="32" fillId="0" borderId="148" xfId="0" applyFont="1" applyBorder="1" applyAlignment="1">
      <alignment vertical="center"/>
    </xf>
    <xf numFmtId="0" fontId="64" fillId="0" borderId="148" xfId="0" applyFont="1" applyBorder="1" applyAlignment="1">
      <alignment vertical="center"/>
    </xf>
    <xf numFmtId="0" fontId="64" fillId="0" borderId="149" xfId="0" applyFont="1" applyBorder="1" applyAlignment="1">
      <alignment vertical="center"/>
    </xf>
    <xf numFmtId="0" fontId="63" fillId="0" borderId="148" xfId="0" applyFont="1" applyBorder="1" applyAlignment="1">
      <alignment vertical="center"/>
    </xf>
    <xf numFmtId="166" fontId="90" fillId="2" borderId="1" xfId="1" applyNumberFormat="1" applyFont="1" applyFill="1" applyBorder="1" applyAlignment="1">
      <alignment horizontal="right" vertical="center" indent="2"/>
    </xf>
    <xf numFmtId="2" fontId="21" fillId="0" borderId="30" xfId="0" applyNumberFormat="1" applyFont="1" applyBorder="1" applyAlignment="1">
      <alignment vertical="center"/>
    </xf>
    <xf numFmtId="2" fontId="21" fillId="0" borderId="34" xfId="0" applyNumberFormat="1" applyFont="1" applyBorder="1" applyAlignment="1">
      <alignment vertical="center"/>
    </xf>
    <xf numFmtId="0" fontId="27" fillId="9" borderId="6" xfId="0" applyFont="1" applyFill="1" applyBorder="1" applyAlignment="1">
      <alignment horizontal="center" vertical="center" wrapText="1"/>
    </xf>
    <xf numFmtId="0" fontId="27" fillId="9" borderId="10" xfId="0" applyFont="1" applyFill="1" applyBorder="1" applyAlignment="1">
      <alignment horizontal="center" vertical="center" wrapText="1"/>
    </xf>
    <xf numFmtId="0" fontId="27" fillId="9" borderId="7" xfId="0" applyFont="1" applyFill="1" applyBorder="1" applyAlignment="1">
      <alignment horizontal="center" vertical="center" wrapText="1"/>
    </xf>
    <xf numFmtId="0" fontId="27" fillId="9" borderId="150" xfId="0" applyFont="1" applyFill="1" applyBorder="1" applyAlignment="1">
      <alignment horizontal="center" vertical="center"/>
    </xf>
    <xf numFmtId="0" fontId="26" fillId="0" borderId="5" xfId="0" applyFont="1" applyBorder="1" applyAlignment="1">
      <alignment vertical="center"/>
    </xf>
    <xf numFmtId="1" fontId="21" fillId="0" borderId="151" xfId="0" applyNumberFormat="1" applyFont="1" applyBorder="1" applyAlignment="1">
      <alignment horizontal="center" vertical="center"/>
    </xf>
    <xf numFmtId="0" fontId="19" fillId="0" borderId="31" xfId="0" applyFont="1" applyBorder="1" applyAlignment="1">
      <alignment vertical="center"/>
    </xf>
    <xf numFmtId="0" fontId="26" fillId="0" borderId="27" xfId="0" applyFont="1" applyBorder="1" applyAlignment="1">
      <alignment vertical="center"/>
    </xf>
    <xf numFmtId="1" fontId="21" fillId="0" borderId="152" xfId="0" applyNumberFormat="1" applyFont="1" applyBorder="1" applyAlignment="1">
      <alignment horizontal="center" vertical="center"/>
    </xf>
    <xf numFmtId="1" fontId="21" fillId="0" borderId="27" xfId="0" applyNumberFormat="1" applyFont="1" applyBorder="1" applyAlignment="1">
      <alignment horizontal="center" vertical="center"/>
    </xf>
    <xf numFmtId="1" fontId="21" fillId="0" borderId="153" xfId="0" applyNumberFormat="1" applyFont="1" applyBorder="1" applyAlignment="1">
      <alignment horizontal="center" vertical="center"/>
    </xf>
    <xf numFmtId="1" fontId="21" fillId="0" borderId="154" xfId="0" applyNumberFormat="1" applyFont="1" applyBorder="1" applyAlignment="1">
      <alignment horizontal="center" vertical="center"/>
    </xf>
    <xf numFmtId="0" fontId="27" fillId="5" borderId="155" xfId="0" applyFont="1" applyFill="1" applyBorder="1" applyAlignment="1">
      <alignment horizontal="center" vertical="center"/>
    </xf>
    <xf numFmtId="0" fontId="21" fillId="0" borderId="156" xfId="0" applyFont="1" applyBorder="1" applyAlignment="1">
      <alignment vertical="center"/>
    </xf>
    <xf numFmtId="0" fontId="21" fillId="0" borderId="157" xfId="0" applyFont="1" applyBorder="1" applyAlignment="1">
      <alignment vertical="center"/>
    </xf>
    <xf numFmtId="0" fontId="21" fillId="0" borderId="158" xfId="0" applyFont="1" applyBorder="1" applyAlignment="1">
      <alignment vertical="center"/>
    </xf>
    <xf numFmtId="0" fontId="21" fillId="4" borderId="159" xfId="0" applyFont="1" applyFill="1" applyBorder="1" applyAlignment="1">
      <alignment vertical="center"/>
    </xf>
    <xf numFmtId="0" fontId="21" fillId="4" borderId="45" xfId="0" applyFont="1" applyFill="1" applyBorder="1" applyAlignment="1">
      <alignment vertical="center"/>
    </xf>
    <xf numFmtId="0" fontId="21" fillId="0" borderId="159" xfId="0" applyFont="1" applyBorder="1" applyAlignment="1">
      <alignment horizontal="center" vertical="center"/>
    </xf>
    <xf numFmtId="0" fontId="21" fillId="0" borderId="45" xfId="0" applyFont="1" applyBorder="1" applyAlignment="1">
      <alignment horizontal="center" vertical="center"/>
    </xf>
    <xf numFmtId="0" fontId="2" fillId="0" borderId="69" xfId="0" applyFont="1" applyBorder="1"/>
    <xf numFmtId="0" fontId="50" fillId="11" borderId="31" xfId="0" applyFont="1" applyFill="1" applyBorder="1"/>
    <xf numFmtId="0" fontId="50" fillId="11" borderId="5" xfId="0" applyFont="1" applyFill="1" applyBorder="1"/>
    <xf numFmtId="0" fontId="50" fillId="11" borderId="32" xfId="0" applyFont="1" applyFill="1" applyBorder="1"/>
    <xf numFmtId="0" fontId="50" fillId="11" borderId="5" xfId="0" applyFont="1" applyFill="1" applyBorder="1" applyAlignment="1">
      <alignment horizontal="center"/>
    </xf>
    <xf numFmtId="0" fontId="0" fillId="11" borderId="5" xfId="0" applyFill="1" applyBorder="1" applyAlignment="1">
      <alignment vertical="center"/>
    </xf>
    <xf numFmtId="0" fontId="0" fillId="11" borderId="32" xfId="0" applyFill="1" applyBorder="1" applyAlignment="1">
      <alignment vertical="center"/>
    </xf>
    <xf numFmtId="0" fontId="8" fillId="11" borderId="31" xfId="0" applyFont="1" applyFill="1" applyBorder="1" applyAlignment="1">
      <alignment vertical="center"/>
    </xf>
    <xf numFmtId="0" fontId="8" fillId="11" borderId="5" xfId="0" applyFont="1" applyFill="1" applyBorder="1" applyAlignment="1">
      <alignment vertical="center"/>
    </xf>
    <xf numFmtId="0" fontId="8" fillId="11" borderId="32" xfId="0" applyFont="1" applyFill="1" applyBorder="1" applyAlignment="1">
      <alignment vertical="center"/>
    </xf>
    <xf numFmtId="0" fontId="0" fillId="11" borderId="31" xfId="0" applyFill="1" applyBorder="1" applyAlignment="1">
      <alignment vertical="center"/>
    </xf>
    <xf numFmtId="0" fontId="0" fillId="11" borderId="33" xfId="0" applyFill="1" applyBorder="1" applyAlignment="1">
      <alignment vertical="center"/>
    </xf>
    <xf numFmtId="0" fontId="0" fillId="11" borderId="27" xfId="0" applyFill="1" applyBorder="1" applyAlignment="1">
      <alignment vertical="center"/>
    </xf>
    <xf numFmtId="0" fontId="0" fillId="11" borderId="34" xfId="0" applyFill="1" applyBorder="1" applyAlignment="1">
      <alignment vertical="center"/>
    </xf>
    <xf numFmtId="164" fontId="40" fillId="9" borderId="160" xfId="1" applyNumberFormat="1" applyFont="1" applyFill="1" applyBorder="1" applyAlignment="1">
      <alignment vertical="center"/>
    </xf>
    <xf numFmtId="164" fontId="40" fillId="9" borderId="34" xfId="1" applyNumberFormat="1" applyFont="1" applyFill="1" applyBorder="1" applyAlignment="1">
      <alignment vertical="center"/>
    </xf>
    <xf numFmtId="43" fontId="0" fillId="11" borderId="5" xfId="1" applyFont="1" applyFill="1" applyBorder="1" applyAlignment="1">
      <alignment vertical="center"/>
    </xf>
    <xf numFmtId="164" fontId="40" fillId="10" borderId="161" xfId="1" applyNumberFormat="1" applyFont="1" applyFill="1" applyBorder="1" applyAlignment="1">
      <alignment horizontal="center" vertical="center"/>
    </xf>
    <xf numFmtId="164" fontId="18" fillId="0" borderId="162" xfId="1" applyNumberFormat="1" applyFont="1" applyBorder="1" applyAlignment="1">
      <alignment vertical="center"/>
    </xf>
    <xf numFmtId="164" fontId="18" fillId="6" borderId="162" xfId="1" applyNumberFormat="1" applyFont="1" applyFill="1" applyBorder="1" applyAlignment="1">
      <alignment vertical="center"/>
    </xf>
    <xf numFmtId="164" fontId="18" fillId="6" borderId="148" xfId="1" applyNumberFormat="1" applyFont="1" applyFill="1" applyBorder="1" applyAlignment="1">
      <alignment vertical="center"/>
    </xf>
    <xf numFmtId="43" fontId="0" fillId="11" borderId="164" xfId="1" applyFont="1" applyFill="1" applyBorder="1" applyAlignment="1">
      <alignment vertical="center"/>
    </xf>
    <xf numFmtId="43" fontId="0" fillId="6" borderId="164" xfId="1" applyFont="1" applyFill="1" applyBorder="1" applyAlignment="1">
      <alignment vertical="center"/>
    </xf>
    <xf numFmtId="43" fontId="0" fillId="6" borderId="165" xfId="1" applyFont="1" applyFill="1" applyBorder="1" applyAlignment="1">
      <alignment vertical="center"/>
    </xf>
    <xf numFmtId="164" fontId="40" fillId="10" borderId="42" xfId="1" applyNumberFormat="1" applyFont="1" applyFill="1" applyBorder="1" applyAlignment="1">
      <alignment horizontal="center" vertical="center" wrapText="1"/>
    </xf>
    <xf numFmtId="164" fontId="18" fillId="0" borderId="43" xfId="1" applyNumberFormat="1" applyFont="1" applyBorder="1" applyAlignment="1">
      <alignment vertical="center"/>
    </xf>
    <xf numFmtId="164" fontId="18" fillId="6" borderId="43" xfId="1" applyNumberFormat="1" applyFont="1" applyFill="1" applyBorder="1" applyAlignment="1">
      <alignment vertical="center"/>
    </xf>
    <xf numFmtId="164" fontId="18" fillId="6" borderId="166" xfId="1" applyNumberFormat="1" applyFont="1" applyFill="1" applyBorder="1" applyAlignment="1">
      <alignment vertical="center"/>
    </xf>
    <xf numFmtId="0" fontId="2" fillId="11" borderId="163" xfId="0" applyFont="1" applyFill="1" applyBorder="1" applyAlignment="1">
      <alignment horizontal="center" vertical="center" wrapText="1"/>
    </xf>
    <xf numFmtId="0" fontId="46" fillId="7" borderId="74" xfId="4" applyFont="1" applyFill="1" applyBorder="1" applyAlignment="1">
      <alignment vertical="center" wrapText="1"/>
    </xf>
    <xf numFmtId="0" fontId="46" fillId="7" borderId="74" xfId="0" applyFont="1" applyFill="1" applyBorder="1" applyAlignment="1">
      <alignment vertical="center" wrapText="1"/>
    </xf>
    <xf numFmtId="0" fontId="46" fillId="7" borderId="167" xfId="0" applyFont="1" applyFill="1" applyBorder="1" applyAlignment="1">
      <alignment vertical="center" wrapText="1"/>
    </xf>
    <xf numFmtId="164" fontId="40" fillId="10" borderId="75" xfId="1" applyNumberFormat="1" applyFont="1" applyFill="1" applyBorder="1" applyAlignment="1">
      <alignment vertical="center"/>
    </xf>
    <xf numFmtId="164" fontId="40" fillId="10" borderId="30" xfId="1" applyNumberFormat="1" applyFont="1" applyFill="1" applyBorder="1" applyAlignment="1">
      <alignment vertical="center" wrapText="1"/>
    </xf>
    <xf numFmtId="0" fontId="41" fillId="0" borderId="51" xfId="6" applyFont="1" applyBorder="1" applyAlignment="1">
      <alignment vertical="center"/>
    </xf>
    <xf numFmtId="0" fontId="18" fillId="0" borderId="58" xfId="0" applyFont="1" applyBorder="1" applyAlignment="1">
      <alignment vertical="center"/>
    </xf>
    <xf numFmtId="0" fontId="18" fillId="0" borderId="62" xfId="0" applyFont="1" applyBorder="1" applyAlignment="1">
      <alignment vertical="center"/>
    </xf>
    <xf numFmtId="166" fontId="18" fillId="0" borderId="52" xfId="1" applyNumberFormat="1" applyFont="1" applyBorder="1" applyAlignment="1">
      <alignment vertical="center"/>
    </xf>
    <xf numFmtId="164" fontId="18" fillId="0" borderId="65" xfId="1" applyNumberFormat="1" applyFont="1" applyBorder="1" applyAlignment="1">
      <alignment vertical="center"/>
    </xf>
    <xf numFmtId="0" fontId="41" fillId="0" borderId="53" xfId="6" applyFont="1" applyBorder="1" applyAlignment="1">
      <alignment vertical="center"/>
    </xf>
    <xf numFmtId="0" fontId="44" fillId="6" borderId="53" xfId="6" applyFont="1" applyFill="1" applyBorder="1" applyAlignment="1">
      <alignment vertical="center"/>
    </xf>
    <xf numFmtId="0" fontId="44" fillId="0" borderId="53" xfId="6" applyFont="1" applyFill="1" applyBorder="1" applyAlignment="1">
      <alignment vertical="center"/>
    </xf>
    <xf numFmtId="0" fontId="41" fillId="12" borderId="53" xfId="6" applyFont="1" applyFill="1" applyBorder="1" applyAlignment="1">
      <alignment vertical="center"/>
    </xf>
    <xf numFmtId="0" fontId="41" fillId="6" borderId="53" xfId="6" applyFont="1" applyFill="1" applyBorder="1" applyAlignment="1">
      <alignment vertical="center"/>
    </xf>
    <xf numFmtId="0" fontId="40" fillId="9" borderId="55" xfId="6" applyFont="1" applyFill="1" applyBorder="1" applyAlignment="1">
      <alignment vertical="center"/>
    </xf>
    <xf numFmtId="0" fontId="0" fillId="0" borderId="51" xfId="0" applyBorder="1" applyAlignment="1">
      <alignment vertical="center"/>
    </xf>
    <xf numFmtId="0" fontId="0" fillId="0" borderId="58" xfId="0" applyBorder="1" applyAlignment="1">
      <alignment vertical="center"/>
    </xf>
    <xf numFmtId="164" fontId="18" fillId="0" borderId="52" xfId="1" applyNumberFormat="1" applyFont="1" applyBorder="1" applyAlignment="1">
      <alignment vertical="center"/>
    </xf>
    <xf numFmtId="0" fontId="18" fillId="0" borderId="53" xfId="0" applyFont="1" applyBorder="1" applyAlignment="1">
      <alignment vertical="center"/>
    </xf>
    <xf numFmtId="0" fontId="0" fillId="9" borderId="55" xfId="0" applyFill="1" applyBorder="1" applyAlignment="1">
      <alignment vertical="center"/>
    </xf>
    <xf numFmtId="0" fontId="31" fillId="0" borderId="8" xfId="0" applyFont="1" applyBorder="1" applyAlignment="1">
      <alignment vertical="center"/>
    </xf>
    <xf numFmtId="0" fontId="33" fillId="0" borderId="8" xfId="0" applyFont="1" applyBorder="1" applyAlignment="1">
      <alignment vertical="center"/>
    </xf>
    <xf numFmtId="0" fontId="9" fillId="0" borderId="28" xfId="0" applyFont="1" applyBorder="1" applyAlignment="1">
      <alignment vertical="center"/>
    </xf>
    <xf numFmtId="10" fontId="0" fillId="0" borderId="30" xfId="3" applyNumberFormat="1" applyFont="1" applyBorder="1" applyAlignment="1">
      <alignment vertical="center"/>
    </xf>
    <xf numFmtId="0" fontId="9" fillId="0" borderId="31" xfId="0" applyFont="1" applyBorder="1" applyAlignment="1">
      <alignment vertical="center"/>
    </xf>
    <xf numFmtId="0" fontId="9" fillId="0" borderId="33" xfId="0" applyFont="1" applyBorder="1" applyAlignment="1">
      <alignment vertical="center"/>
    </xf>
    <xf numFmtId="2" fontId="80" fillId="0" borderId="47" xfId="0" applyNumberFormat="1" applyFont="1" applyBorder="1" applyAlignment="1">
      <alignment horizontal="center" vertical="center"/>
    </xf>
    <xf numFmtId="2" fontId="80" fillId="0" borderId="15" xfId="0" applyNumberFormat="1" applyFont="1" applyBorder="1" applyAlignment="1">
      <alignment horizontal="center" vertical="center"/>
    </xf>
    <xf numFmtId="2" fontId="80" fillId="0" borderId="48" xfId="0" applyNumberFormat="1" applyFont="1" applyBorder="1" applyAlignment="1">
      <alignment horizontal="center" vertical="center"/>
    </xf>
    <xf numFmtId="0" fontId="0" fillId="11" borderId="5" xfId="0" applyFill="1" applyBorder="1" applyAlignment="1">
      <alignment horizontal="center" vertical="center"/>
    </xf>
    <xf numFmtId="0" fontId="0" fillId="11" borderId="28" xfId="0" applyFill="1" applyBorder="1" applyAlignment="1">
      <alignment vertical="center"/>
    </xf>
    <xf numFmtId="0" fontId="0" fillId="11" borderId="29" xfId="0" applyFill="1" applyBorder="1" applyAlignment="1">
      <alignment vertical="center"/>
    </xf>
    <xf numFmtId="0" fontId="0" fillId="11" borderId="30" xfId="0" applyFill="1" applyBorder="1" applyAlignment="1">
      <alignment vertical="center"/>
    </xf>
    <xf numFmtId="0" fontId="2" fillId="11" borderId="0" xfId="0" applyFont="1" applyFill="1" applyAlignment="1">
      <alignment vertical="center"/>
    </xf>
    <xf numFmtId="43" fontId="0" fillId="11" borderId="0" xfId="0" applyNumberFormat="1" applyFill="1" applyAlignment="1">
      <alignment vertical="center"/>
    </xf>
    <xf numFmtId="0" fontId="26" fillId="0" borderId="43" xfId="0" applyFont="1" applyBorder="1" applyAlignment="1">
      <alignment vertical="center"/>
    </xf>
    <xf numFmtId="0" fontId="26" fillId="0" borderId="43" xfId="0" applyFont="1" applyBorder="1" applyAlignment="1">
      <alignment horizontal="center" vertical="center"/>
    </xf>
    <xf numFmtId="0" fontId="26" fillId="0" borderId="166" xfId="0" applyFont="1" applyBorder="1" applyAlignment="1">
      <alignment horizontal="center" vertical="center"/>
    </xf>
    <xf numFmtId="0" fontId="5" fillId="0" borderId="43" xfId="0" applyFont="1" applyBorder="1" applyAlignment="1">
      <alignment horizontal="center" vertical="center"/>
    </xf>
    <xf numFmtId="0" fontId="5" fillId="0" borderId="166" xfId="0" applyFont="1" applyBorder="1" applyAlignment="1">
      <alignment horizontal="center" vertical="center"/>
    </xf>
    <xf numFmtId="0" fontId="0" fillId="0" borderId="69" xfId="0" applyBorder="1" applyAlignment="1">
      <alignment horizontal="center" vertical="center"/>
    </xf>
    <xf numFmtId="0" fontId="3" fillId="0" borderId="72" xfId="0" applyFont="1" applyBorder="1" applyAlignment="1">
      <alignment horizontal="center" vertical="center"/>
    </xf>
    <xf numFmtId="0" fontId="4" fillId="0" borderId="69" xfId="0" applyFont="1" applyBorder="1" applyAlignment="1">
      <alignment horizontal="center" vertical="center"/>
    </xf>
    <xf numFmtId="0" fontId="26" fillId="0" borderId="37" xfId="0" applyFont="1" applyBorder="1" applyAlignment="1">
      <alignment horizontal="center" vertical="center"/>
    </xf>
    <xf numFmtId="43" fontId="26" fillId="0" borderId="69" xfId="1" applyFont="1" applyBorder="1" applyAlignment="1">
      <alignment horizontal="center" vertical="center"/>
    </xf>
    <xf numFmtId="0" fontId="3" fillId="0" borderId="37" xfId="0" applyFont="1" applyBorder="1" applyAlignment="1">
      <alignment horizontal="center" vertical="center"/>
    </xf>
    <xf numFmtId="168" fontId="26" fillId="0" borderId="69" xfId="1" applyNumberFormat="1" applyFont="1" applyBorder="1" applyAlignment="1">
      <alignment horizontal="center" vertical="center"/>
    </xf>
    <xf numFmtId="0" fontId="6" fillId="0" borderId="37" xfId="0" applyFont="1" applyBorder="1" applyAlignment="1">
      <alignment horizontal="center" vertical="center"/>
    </xf>
    <xf numFmtId="0" fontId="0" fillId="0" borderId="70" xfId="0" applyBorder="1" applyAlignment="1">
      <alignment horizontal="center" vertical="center"/>
    </xf>
    <xf numFmtId="0" fontId="3" fillId="0" borderId="73" xfId="0" applyFont="1" applyBorder="1" applyAlignment="1">
      <alignment horizontal="center" vertical="center"/>
    </xf>
    <xf numFmtId="0" fontId="4" fillId="0" borderId="70" xfId="0" applyFont="1" applyBorder="1" applyAlignment="1">
      <alignment horizontal="center" vertical="center"/>
    </xf>
    <xf numFmtId="0" fontId="26" fillId="0" borderId="39" xfId="0" applyFont="1" applyBorder="1" applyAlignment="1">
      <alignment horizontal="center" vertical="center"/>
    </xf>
    <xf numFmtId="43" fontId="26" fillId="0" borderId="70" xfId="1" applyFont="1" applyBorder="1" applyAlignment="1">
      <alignment horizontal="center" vertical="center"/>
    </xf>
    <xf numFmtId="0" fontId="6" fillId="0" borderId="39" xfId="0" applyFont="1" applyBorder="1" applyAlignment="1">
      <alignment horizontal="center" vertical="center"/>
    </xf>
    <xf numFmtId="0" fontId="5" fillId="0" borderId="69" xfId="0" applyFont="1" applyBorder="1" applyAlignment="1">
      <alignment vertical="center"/>
    </xf>
    <xf numFmtId="0" fontId="5" fillId="0" borderId="37" xfId="0" applyFont="1" applyBorder="1" applyAlignment="1">
      <alignment vertical="center"/>
    </xf>
    <xf numFmtId="0" fontId="5" fillId="0" borderId="70" xfId="0" applyFont="1" applyBorder="1" applyAlignment="1">
      <alignment vertical="center"/>
    </xf>
    <xf numFmtId="0" fontId="5" fillId="0" borderId="39" xfId="0" applyFont="1" applyBorder="1" applyAlignment="1">
      <alignment vertical="center"/>
    </xf>
    <xf numFmtId="0" fontId="0" fillId="0" borderId="43" xfId="0" applyBorder="1" applyAlignment="1">
      <alignment vertical="center"/>
    </xf>
    <xf numFmtId="0" fontId="5" fillId="0" borderId="43" xfId="0" applyFont="1" applyBorder="1" applyAlignment="1">
      <alignment vertical="center"/>
    </xf>
    <xf numFmtId="0" fontId="3" fillId="0" borderId="166" xfId="0" applyFont="1" applyBorder="1" applyAlignment="1">
      <alignment vertical="center"/>
    </xf>
    <xf numFmtId="0" fontId="127" fillId="38" borderId="42" xfId="0" applyFont="1" applyFill="1" applyBorder="1" applyAlignment="1">
      <alignment horizontal="center" vertical="center"/>
    </xf>
    <xf numFmtId="0" fontId="127" fillId="38" borderId="46" xfId="0" applyFont="1" applyFill="1" applyBorder="1" applyAlignment="1">
      <alignment horizontal="center" vertical="center"/>
    </xf>
    <xf numFmtId="0" fontId="0" fillId="0" borderId="43" xfId="0" applyBorder="1" applyAlignment="1">
      <alignment horizontal="center" vertical="center"/>
    </xf>
    <xf numFmtId="0" fontId="0" fillId="0" borderId="166" xfId="0" applyBorder="1" applyAlignment="1">
      <alignment horizontal="center" vertical="center"/>
    </xf>
    <xf numFmtId="49" fontId="0" fillId="0" borderId="8" xfId="0" applyNumberFormat="1" applyBorder="1"/>
    <xf numFmtId="49" fontId="11" fillId="0" borderId="8" xfId="0" applyNumberFormat="1" applyFont="1" applyBorder="1"/>
    <xf numFmtId="0" fontId="20" fillId="0" borderId="69" xfId="0" applyFont="1" applyBorder="1" applyAlignment="1">
      <alignment vertical="center"/>
    </xf>
    <xf numFmtId="43" fontId="21" fillId="0" borderId="37" xfId="0" applyNumberFormat="1" applyFont="1" applyBorder="1" applyAlignment="1">
      <alignment vertical="center"/>
    </xf>
    <xf numFmtId="0" fontId="20" fillId="0" borderId="70" xfId="0" applyFont="1" applyBorder="1" applyAlignment="1">
      <alignment vertical="center"/>
    </xf>
    <xf numFmtId="43" fontId="0" fillId="0" borderId="39" xfId="0" applyNumberFormat="1" applyBorder="1" applyAlignment="1">
      <alignment vertical="center"/>
    </xf>
    <xf numFmtId="0" fontId="5" fillId="0" borderId="44" xfId="0" applyFont="1" applyBorder="1" applyAlignment="1">
      <alignment vertical="center"/>
    </xf>
    <xf numFmtId="0" fontId="5" fillId="0" borderId="45" xfId="0" applyFont="1" applyBorder="1" applyAlignment="1">
      <alignment vertical="center"/>
    </xf>
    <xf numFmtId="0" fontId="127" fillId="38" borderId="46" xfId="0" applyFont="1" applyFill="1" applyBorder="1" applyAlignment="1">
      <alignment vertical="center"/>
    </xf>
    <xf numFmtId="0" fontId="14" fillId="0" borderId="43" xfId="0" applyFont="1" applyBorder="1" applyAlignment="1">
      <alignment vertical="center"/>
    </xf>
    <xf numFmtId="0" fontId="20" fillId="0" borderId="166" xfId="0" applyFont="1" applyBorder="1" applyAlignment="1">
      <alignment vertical="center"/>
    </xf>
    <xf numFmtId="0" fontId="11" fillId="0" borderId="81" xfId="0" applyFont="1" applyBorder="1" applyAlignment="1">
      <alignment vertical="center"/>
    </xf>
    <xf numFmtId="0" fontId="32" fillId="0" borderId="40" xfId="0" applyFont="1" applyBorder="1" applyAlignment="1">
      <alignment vertical="center"/>
    </xf>
    <xf numFmtId="0" fontId="34" fillId="0" borderId="40" xfId="0" applyFont="1" applyBorder="1" applyAlignment="1">
      <alignment vertical="center"/>
    </xf>
    <xf numFmtId="0" fontId="31" fillId="0" borderId="69" xfId="0" applyFont="1" applyBorder="1" applyAlignment="1">
      <alignment vertical="center"/>
    </xf>
    <xf numFmtId="0" fontId="32" fillId="0" borderId="37" xfId="0" applyFont="1" applyBorder="1" applyAlignment="1">
      <alignment vertical="center"/>
    </xf>
    <xf numFmtId="0" fontId="33" fillId="0" borderId="69" xfId="0" applyFont="1" applyBorder="1" applyAlignment="1">
      <alignment vertical="center"/>
    </xf>
    <xf numFmtId="0" fontId="34" fillId="0" borderId="37" xfId="0" applyFont="1" applyBorder="1" applyAlignment="1">
      <alignment vertical="center"/>
    </xf>
    <xf numFmtId="0" fontId="33" fillId="0" borderId="70" xfId="0" applyFont="1" applyBorder="1" applyAlignment="1">
      <alignment vertical="center"/>
    </xf>
    <xf numFmtId="0" fontId="33" fillId="0" borderId="38" xfId="0" applyFont="1" applyBorder="1" applyAlignment="1">
      <alignment vertical="center"/>
    </xf>
    <xf numFmtId="0" fontId="34" fillId="0" borderId="39" xfId="0" applyFont="1" applyBorder="1" applyAlignment="1">
      <alignment vertical="center"/>
    </xf>
    <xf numFmtId="0" fontId="73" fillId="0" borderId="68" xfId="0" applyFont="1" applyBorder="1" applyAlignment="1">
      <alignment vertical="center"/>
    </xf>
    <xf numFmtId="0" fontId="73" fillId="0" borderId="35" xfId="0" applyFont="1" applyBorder="1" applyAlignment="1">
      <alignment vertical="center"/>
    </xf>
    <xf numFmtId="0" fontId="73" fillId="0" borderId="36" xfId="0" applyFont="1" applyBorder="1" applyAlignment="1">
      <alignment vertical="center"/>
    </xf>
    <xf numFmtId="49" fontId="0" fillId="0" borderId="69" xfId="0" applyNumberFormat="1" applyBorder="1"/>
    <xf numFmtId="43" fontId="0" fillId="0" borderId="37" xfId="1" applyFont="1" applyBorder="1"/>
    <xf numFmtId="167" fontId="0" fillId="0" borderId="37" xfId="1" applyNumberFormat="1" applyFont="1" applyBorder="1"/>
    <xf numFmtId="49" fontId="0" fillId="0" borderId="70" xfId="0" applyNumberFormat="1" applyBorder="1"/>
    <xf numFmtId="49" fontId="0" fillId="0" borderId="38" xfId="0" applyNumberFormat="1" applyBorder="1"/>
    <xf numFmtId="43" fontId="0" fillId="0" borderId="39" xfId="1" applyFont="1" applyBorder="1"/>
    <xf numFmtId="43" fontId="74" fillId="0" borderId="9" xfId="0" applyNumberFormat="1" applyFont="1" applyBorder="1" applyAlignment="1">
      <alignment vertical="center"/>
    </xf>
    <xf numFmtId="165" fontId="34" fillId="2" borderId="1" xfId="1" applyNumberFormat="1" applyFont="1" applyFill="1" applyBorder="1" applyAlignment="1" applyProtection="1">
      <alignment horizontal="right" vertical="center" indent="1"/>
      <protection locked="0"/>
    </xf>
    <xf numFmtId="0" fontId="21" fillId="3" borderId="19" xfId="0" applyFont="1" applyFill="1" applyBorder="1" applyAlignment="1">
      <alignment vertical="center"/>
    </xf>
    <xf numFmtId="0" fontId="1" fillId="11" borderId="0" xfId="0" applyFont="1" applyFill="1" applyAlignment="1">
      <alignment vertical="center"/>
    </xf>
    <xf numFmtId="1" fontId="0" fillId="11" borderId="8" xfId="0" applyNumberFormat="1" applyFill="1" applyBorder="1" applyAlignment="1">
      <alignment horizontal="center" vertical="center"/>
    </xf>
    <xf numFmtId="0" fontId="1" fillId="11" borderId="28" xfId="0" applyFont="1" applyFill="1" applyBorder="1" applyAlignment="1">
      <alignment vertical="center"/>
    </xf>
    <xf numFmtId="0" fontId="1" fillId="11" borderId="31" xfId="0" applyFont="1" applyFill="1" applyBorder="1" applyAlignment="1">
      <alignment vertical="center"/>
    </xf>
    <xf numFmtId="0" fontId="129" fillId="11" borderId="69" xfId="0" applyFont="1" applyFill="1" applyBorder="1" applyAlignment="1">
      <alignment horizontal="right" vertical="center" indent="1"/>
    </xf>
    <xf numFmtId="1" fontId="0" fillId="11" borderId="37" xfId="0" applyNumberFormat="1" applyFill="1" applyBorder="1" applyAlignment="1">
      <alignment horizontal="center" vertical="center"/>
    </xf>
    <xf numFmtId="0" fontId="129" fillId="11" borderId="70" xfId="0" applyFont="1" applyFill="1" applyBorder="1" applyAlignment="1">
      <alignment horizontal="right" vertical="center" indent="1"/>
    </xf>
    <xf numFmtId="1" fontId="0" fillId="11" borderId="38" xfId="0" applyNumberFormat="1" applyFill="1" applyBorder="1" applyAlignment="1">
      <alignment horizontal="center" vertical="center"/>
    </xf>
    <xf numFmtId="1" fontId="0" fillId="11" borderId="39" xfId="0" applyNumberFormat="1" applyFill="1" applyBorder="1" applyAlignment="1">
      <alignment horizontal="center" vertical="center"/>
    </xf>
    <xf numFmtId="1" fontId="0" fillId="11" borderId="0" xfId="1" applyNumberFormat="1" applyFont="1" applyFill="1" applyAlignment="1">
      <alignment horizontal="center" vertical="center"/>
    </xf>
    <xf numFmtId="9" fontId="132" fillId="39" borderId="27" xfId="3" applyFont="1" applyFill="1" applyBorder="1" applyAlignment="1">
      <alignment vertical="center"/>
    </xf>
    <xf numFmtId="9" fontId="0" fillId="41" borderId="5" xfId="3" applyFont="1" applyFill="1" applyBorder="1" applyAlignment="1">
      <alignment horizontal="center" vertical="center"/>
    </xf>
    <xf numFmtId="9" fontId="0" fillId="41" borderId="32" xfId="3" applyFont="1" applyFill="1" applyBorder="1" applyAlignment="1">
      <alignment horizontal="center" vertical="center"/>
    </xf>
    <xf numFmtId="1" fontId="0" fillId="40" borderId="29" xfId="0" applyNumberFormat="1" applyFill="1" applyBorder="1" applyAlignment="1">
      <alignment horizontal="center" vertical="center"/>
    </xf>
    <xf numFmtId="1" fontId="0" fillId="40" borderId="30" xfId="1" applyNumberFormat="1" applyFont="1" applyFill="1" applyBorder="1" applyAlignment="1">
      <alignment horizontal="center" vertical="center"/>
    </xf>
    <xf numFmtId="1" fontId="0" fillId="40" borderId="5" xfId="0" applyNumberFormat="1" applyFill="1" applyBorder="1" applyAlignment="1">
      <alignment horizontal="center" vertical="center"/>
    </xf>
    <xf numFmtId="1" fontId="0" fillId="40" borderId="32" xfId="1" applyNumberFormat="1" applyFont="1" applyFill="1" applyBorder="1" applyAlignment="1">
      <alignment horizontal="center" vertical="center"/>
    </xf>
    <xf numFmtId="0" fontId="38" fillId="11" borderId="0" xfId="0" applyFont="1" applyFill="1" applyAlignment="1">
      <alignment horizontal="center" vertical="center"/>
    </xf>
    <xf numFmtId="0" fontId="64" fillId="0" borderId="148" xfId="0" applyFont="1" applyBorder="1" applyAlignment="1">
      <alignment horizontal="left" vertical="center" indent="1"/>
    </xf>
    <xf numFmtId="0" fontId="132" fillId="39" borderId="33" xfId="0" applyFont="1" applyFill="1" applyBorder="1" applyAlignment="1">
      <alignment horizontal="left" vertical="center" indent="1"/>
    </xf>
    <xf numFmtId="10" fontId="21" fillId="0" borderId="5" xfId="3" applyNumberFormat="1" applyFont="1" applyBorder="1" applyAlignment="1">
      <alignment vertical="center"/>
    </xf>
    <xf numFmtId="0" fontId="92" fillId="0" borderId="0" xfId="0" applyFont="1" applyAlignment="1">
      <alignment horizontal="left" vertical="center"/>
    </xf>
    <xf numFmtId="0" fontId="71" fillId="0" borderId="5" xfId="0" applyFont="1" applyBorder="1" applyAlignment="1">
      <alignment horizontal="left" vertical="center" wrapText="1"/>
    </xf>
    <xf numFmtId="0" fontId="121" fillId="26" borderId="5" xfId="0" applyFont="1" applyFill="1" applyBorder="1" applyAlignment="1">
      <alignment horizontal="center" vertical="center"/>
    </xf>
    <xf numFmtId="0" fontId="121" fillId="26" borderId="89" xfId="0" applyFont="1" applyFill="1" applyBorder="1" applyAlignment="1">
      <alignment horizontal="center" vertical="center"/>
    </xf>
    <xf numFmtId="0" fontId="120" fillId="24" borderId="83" xfId="12" applyFont="1" applyBorder="1" applyAlignment="1">
      <alignment horizontal="center" vertical="center" wrapText="1"/>
    </xf>
    <xf numFmtId="0" fontId="120" fillId="24" borderId="84" xfId="12" applyFont="1" applyBorder="1" applyAlignment="1">
      <alignment horizontal="center" vertical="center" wrapText="1"/>
    </xf>
    <xf numFmtId="0" fontId="120" fillId="24" borderId="85" xfId="12" applyFont="1" applyBorder="1" applyAlignment="1">
      <alignment horizontal="center" vertical="center" wrapText="1"/>
    </xf>
    <xf numFmtId="0" fontId="120" fillId="24" borderId="86" xfId="12" applyFont="1" applyBorder="1" applyAlignment="1">
      <alignment horizontal="center" vertical="center" wrapText="1"/>
    </xf>
    <xf numFmtId="0" fontId="120" fillId="24" borderId="5" xfId="12" applyFont="1" applyBorder="1" applyAlignment="1">
      <alignment horizontal="center" vertical="center" wrapText="1"/>
    </xf>
    <xf numFmtId="0" fontId="120" fillId="24" borderId="87" xfId="12" applyFont="1" applyBorder="1" applyAlignment="1">
      <alignment horizontal="center" vertical="center" wrapText="1"/>
    </xf>
    <xf numFmtId="0" fontId="120" fillId="24" borderId="88" xfId="12" applyFont="1" applyBorder="1" applyAlignment="1">
      <alignment horizontal="center" vertical="center" wrapText="1"/>
    </xf>
    <xf numFmtId="0" fontId="120" fillId="24" borderId="89" xfId="12" applyFont="1" applyBorder="1" applyAlignment="1">
      <alignment horizontal="center" vertical="center" wrapText="1"/>
    </xf>
    <xf numFmtId="0" fontId="120" fillId="24" borderId="90" xfId="12" applyFont="1" applyBorder="1" applyAlignment="1">
      <alignment horizontal="center" vertical="center" wrapText="1"/>
    </xf>
    <xf numFmtId="0" fontId="93" fillId="26" borderId="5" xfId="0" applyFont="1" applyFill="1" applyBorder="1" applyAlignment="1">
      <alignment horizontal="left" vertical="center" indent="1"/>
    </xf>
    <xf numFmtId="0" fontId="94" fillId="29" borderId="5" xfId="0" applyFont="1" applyFill="1" applyBorder="1" applyAlignment="1">
      <alignment horizontal="center" vertical="center"/>
    </xf>
    <xf numFmtId="0" fontId="115" fillId="0" borderId="5" xfId="0" applyFont="1" applyBorder="1" applyAlignment="1">
      <alignment horizontal="center" vertical="center" wrapText="1"/>
    </xf>
    <xf numFmtId="0" fontId="24" fillId="0" borderId="3" xfId="0" applyFont="1" applyBorder="1" applyAlignment="1">
      <alignment horizontal="left" vertical="center" indent="1"/>
    </xf>
    <xf numFmtId="0" fontId="23" fillId="0" borderId="4" xfId="0" applyFont="1" applyBorder="1" applyAlignment="1">
      <alignment horizontal="left" vertical="center" indent="1"/>
    </xf>
    <xf numFmtId="0" fontId="23" fillId="0" borderId="5" xfId="0" applyFont="1" applyBorder="1" applyAlignment="1">
      <alignment horizontal="left" vertical="center" indent="1"/>
    </xf>
    <xf numFmtId="0" fontId="34" fillId="2" borderId="1" xfId="0" applyFont="1" applyFill="1" applyBorder="1" applyAlignment="1">
      <alignment horizontal="left" vertical="center" indent="1"/>
    </xf>
    <xf numFmtId="0" fontId="61" fillId="0" borderId="5" xfId="0" applyFont="1" applyBorder="1" applyAlignment="1">
      <alignment horizontal="center" vertical="center"/>
    </xf>
    <xf numFmtId="0" fontId="95" fillId="28" borderId="5" xfId="0" applyFont="1" applyFill="1" applyBorder="1" applyAlignment="1">
      <alignment horizontal="center" vertical="center"/>
    </xf>
    <xf numFmtId="0" fontId="30" fillId="2" borderId="5" xfId="0" applyFont="1" applyFill="1" applyBorder="1" applyAlignment="1">
      <alignment horizontal="center" vertical="center" wrapText="1"/>
    </xf>
    <xf numFmtId="0" fontId="70" fillId="0" borderId="5" xfId="0" applyFont="1" applyBorder="1" applyAlignment="1">
      <alignment vertical="center"/>
    </xf>
    <xf numFmtId="172" fontId="98" fillId="8" borderId="101" xfId="1" applyNumberFormat="1" applyFont="1" applyFill="1" applyBorder="1" applyAlignment="1">
      <alignment horizontal="center" vertical="center" wrapText="1"/>
    </xf>
    <xf numFmtId="172" fontId="99" fillId="0" borderId="102" xfId="1" applyNumberFormat="1" applyFont="1" applyBorder="1" applyAlignment="1">
      <alignment vertical="center"/>
    </xf>
    <xf numFmtId="172" fontId="99" fillId="0" borderId="103" xfId="1" applyNumberFormat="1" applyFont="1" applyBorder="1" applyAlignment="1">
      <alignment vertical="center"/>
    </xf>
    <xf numFmtId="172" fontId="99" fillId="0" borderId="104" xfId="1" applyNumberFormat="1" applyFont="1" applyBorder="1" applyAlignment="1">
      <alignment vertical="center"/>
    </xf>
    <xf numFmtId="172" fontId="99" fillId="0" borderId="105" xfId="1" applyNumberFormat="1" applyFont="1" applyBorder="1" applyAlignment="1">
      <alignment vertical="center"/>
    </xf>
    <xf numFmtId="172" fontId="99" fillId="0" borderId="106" xfId="1" applyNumberFormat="1" applyFont="1" applyBorder="1" applyAlignment="1">
      <alignment vertical="center"/>
    </xf>
    <xf numFmtId="0" fontId="62" fillId="35" borderId="109" xfId="0" applyFont="1" applyFill="1" applyBorder="1" applyAlignment="1">
      <alignment horizontal="center" vertical="center" wrapText="1"/>
    </xf>
    <xf numFmtId="0" fontId="62" fillId="35" borderId="110" xfId="0" applyFont="1" applyFill="1" applyBorder="1" applyAlignment="1">
      <alignment horizontal="center" vertical="center" wrapText="1"/>
    </xf>
    <xf numFmtId="0" fontId="62" fillId="35" borderId="111" xfId="0" applyFont="1" applyFill="1" applyBorder="1" applyAlignment="1">
      <alignment horizontal="center" vertical="center" wrapText="1"/>
    </xf>
    <xf numFmtId="0" fontId="62" fillId="17" borderId="109" xfId="0" applyFont="1" applyFill="1" applyBorder="1" applyAlignment="1">
      <alignment horizontal="center" vertical="center" wrapText="1"/>
    </xf>
    <xf numFmtId="0" fontId="62" fillId="17" borderId="110" xfId="0" applyFont="1" applyFill="1" applyBorder="1" applyAlignment="1">
      <alignment horizontal="center" vertical="center" wrapText="1"/>
    </xf>
    <xf numFmtId="0" fontId="62" fillId="17" borderId="111" xfId="0" applyFont="1" applyFill="1" applyBorder="1" applyAlignment="1">
      <alignment horizontal="center" vertical="center" wrapText="1"/>
    </xf>
    <xf numFmtId="0" fontId="70" fillId="0" borderId="5" xfId="0" applyFont="1" applyBorder="1" applyAlignment="1">
      <alignment vertical="center" wrapText="1"/>
    </xf>
    <xf numFmtId="172" fontId="98" fillId="8" borderId="101" xfId="1" applyNumberFormat="1" applyFont="1" applyFill="1" applyBorder="1" applyAlignment="1">
      <alignment horizontal="center" vertical="center"/>
    </xf>
    <xf numFmtId="172" fontId="100" fillId="8" borderId="114" xfId="1" applyNumberFormat="1" applyFont="1" applyFill="1" applyBorder="1" applyAlignment="1">
      <alignment horizontal="center" vertical="center"/>
    </xf>
    <xf numFmtId="172" fontId="100" fillId="8" borderId="107" xfId="1" applyNumberFormat="1" applyFont="1" applyFill="1" applyBorder="1" applyAlignment="1">
      <alignment horizontal="center" vertical="center"/>
    </xf>
    <xf numFmtId="172" fontId="100" fillId="8" borderId="115" xfId="1" applyNumberFormat="1" applyFont="1" applyFill="1" applyBorder="1" applyAlignment="1">
      <alignment horizontal="center" vertical="center"/>
    </xf>
    <xf numFmtId="172" fontId="100" fillId="8" borderId="112" xfId="1" applyNumberFormat="1" applyFont="1" applyFill="1" applyBorder="1" applyAlignment="1">
      <alignment horizontal="center" vertical="center"/>
    </xf>
    <xf numFmtId="172" fontId="100" fillId="8" borderId="5" xfId="1" applyNumberFormat="1" applyFont="1" applyFill="1" applyBorder="1" applyAlignment="1">
      <alignment horizontal="center" vertical="center"/>
    </xf>
    <xf numFmtId="172" fontId="100" fillId="8" borderId="113" xfId="1" applyNumberFormat="1" applyFont="1" applyFill="1" applyBorder="1" applyAlignment="1">
      <alignment horizontal="center" vertical="center"/>
    </xf>
    <xf numFmtId="172" fontId="100" fillId="8" borderId="116" xfId="1" applyNumberFormat="1" applyFont="1" applyFill="1" applyBorder="1" applyAlignment="1">
      <alignment horizontal="center" vertical="center"/>
    </xf>
    <xf numFmtId="172" fontId="100" fillId="8" borderId="108" xfId="1" applyNumberFormat="1" applyFont="1" applyFill="1" applyBorder="1" applyAlignment="1">
      <alignment horizontal="center" vertical="center"/>
    </xf>
    <xf numFmtId="172" fontId="100" fillId="8" borderId="117" xfId="1" applyNumberFormat="1" applyFont="1" applyFill="1" applyBorder="1" applyAlignment="1">
      <alignment horizontal="center" vertical="center"/>
    </xf>
    <xf numFmtId="0" fontId="101" fillId="23" borderId="112" xfId="0" applyFont="1" applyFill="1" applyBorder="1" applyAlignment="1">
      <alignment horizontal="center" vertical="center"/>
    </xf>
    <xf numFmtId="0" fontId="101" fillId="23" borderId="5" xfId="0" applyFont="1" applyFill="1" applyBorder="1" applyAlignment="1">
      <alignment horizontal="center" vertical="center"/>
    </xf>
    <xf numFmtId="0" fontId="101" fillId="23" borderId="113" xfId="0" applyFont="1" applyFill="1" applyBorder="1" applyAlignment="1">
      <alignment horizontal="center" vertical="center"/>
    </xf>
    <xf numFmtId="0" fontId="101" fillId="23" borderId="118" xfId="0" applyFont="1" applyFill="1" applyBorder="1" applyAlignment="1">
      <alignment horizontal="center" vertical="center"/>
    </xf>
    <xf numFmtId="0" fontId="101" fillId="23" borderId="119" xfId="0" applyFont="1" applyFill="1" applyBorder="1" applyAlignment="1">
      <alignment horizontal="center" vertical="center"/>
    </xf>
    <xf numFmtId="0" fontId="101" fillId="23" borderId="120" xfId="0" applyFont="1" applyFill="1" applyBorder="1" applyAlignment="1">
      <alignment horizontal="center" vertical="center"/>
    </xf>
    <xf numFmtId="166" fontId="107" fillId="0" borderId="112" xfId="1" applyNumberFormat="1" applyFont="1" applyFill="1" applyBorder="1" applyAlignment="1">
      <alignment horizontal="center" vertical="center"/>
    </xf>
    <xf numFmtId="166" fontId="107" fillId="0" borderId="113" xfId="1" applyNumberFormat="1" applyFont="1" applyFill="1" applyBorder="1" applyAlignment="1">
      <alignment horizontal="center" vertical="center"/>
    </xf>
    <xf numFmtId="166" fontId="107" fillId="0" borderId="118" xfId="1" applyNumberFormat="1" applyFont="1" applyFill="1" applyBorder="1" applyAlignment="1">
      <alignment horizontal="center" vertical="center"/>
    </xf>
    <xf numFmtId="166" fontId="107" fillId="0" borderId="120" xfId="1" applyNumberFormat="1" applyFont="1" applyFill="1" applyBorder="1" applyAlignment="1">
      <alignment horizontal="center" vertical="center"/>
    </xf>
    <xf numFmtId="0" fontId="102" fillId="2" borderId="5" xfId="0" applyFont="1" applyFill="1" applyBorder="1" applyAlignment="1">
      <alignment horizontal="center" vertical="center"/>
    </xf>
    <xf numFmtId="0" fontId="104" fillId="0" borderId="121" xfId="0" applyFont="1" applyBorder="1" applyAlignment="1">
      <alignment horizontal="center" vertical="center"/>
    </xf>
    <xf numFmtId="0" fontId="104" fillId="0" borderId="122" xfId="0" applyFont="1" applyBorder="1" applyAlignment="1">
      <alignment horizontal="center" vertical="center"/>
    </xf>
    <xf numFmtId="0" fontId="104" fillId="0" borderId="123" xfId="0" applyFont="1" applyBorder="1" applyAlignment="1">
      <alignment horizontal="center" vertical="center"/>
    </xf>
    <xf numFmtId="166" fontId="107" fillId="0" borderId="5" xfId="1" applyNumberFormat="1" applyFont="1" applyFill="1" applyBorder="1" applyAlignment="1">
      <alignment horizontal="center" vertical="center"/>
    </xf>
    <xf numFmtId="166" fontId="107" fillId="0" borderId="119" xfId="1" applyNumberFormat="1" applyFont="1" applyFill="1" applyBorder="1" applyAlignment="1">
      <alignment horizontal="center" vertical="center"/>
    </xf>
    <xf numFmtId="0" fontId="106" fillId="0" borderId="109" xfId="0" applyFont="1" applyBorder="1" applyAlignment="1">
      <alignment horizontal="center" vertical="center"/>
    </xf>
    <xf numFmtId="0" fontId="106" fillId="0" borderId="111" xfId="0" applyFont="1" applyBorder="1" applyAlignment="1">
      <alignment horizontal="center" vertical="center"/>
    </xf>
    <xf numFmtId="0" fontId="106" fillId="0" borderId="110" xfId="0" applyFont="1" applyBorder="1" applyAlignment="1">
      <alignment horizontal="center" vertical="center"/>
    </xf>
    <xf numFmtId="0" fontId="103" fillId="2" borderId="5" xfId="0" applyFont="1" applyFill="1" applyBorder="1" applyAlignment="1">
      <alignment horizontal="center" vertical="center"/>
    </xf>
    <xf numFmtId="0" fontId="63" fillId="2" borderId="1" xfId="0" applyFont="1" applyFill="1" applyBorder="1" applyAlignment="1">
      <alignment horizontal="left" vertical="center" indent="1"/>
    </xf>
    <xf numFmtId="0" fontId="112" fillId="0" borderId="5" xfId="0" applyFont="1" applyBorder="1" applyAlignment="1">
      <alignment vertical="center"/>
    </xf>
    <xf numFmtId="172" fontId="98" fillId="8" borderId="114" xfId="1" applyNumberFormat="1" applyFont="1" applyFill="1" applyBorder="1" applyAlignment="1">
      <alignment horizontal="center" vertical="center"/>
    </xf>
    <xf numFmtId="172" fontId="98" fillId="8" borderId="107" xfId="1" applyNumberFormat="1" applyFont="1" applyFill="1" applyBorder="1" applyAlignment="1">
      <alignment horizontal="center" vertical="center"/>
    </xf>
    <xf numFmtId="172" fontId="98" fillId="8" borderId="115" xfId="1" applyNumberFormat="1" applyFont="1" applyFill="1" applyBorder="1" applyAlignment="1">
      <alignment horizontal="center" vertical="center"/>
    </xf>
    <xf numFmtId="172" fontId="98" fillId="8" borderId="112" xfId="1" applyNumberFormat="1" applyFont="1" applyFill="1" applyBorder="1" applyAlignment="1">
      <alignment horizontal="center" vertical="center"/>
    </xf>
    <xf numFmtId="172" fontId="98" fillId="8" borderId="5" xfId="1" applyNumberFormat="1" applyFont="1" applyFill="1" applyBorder="1" applyAlignment="1">
      <alignment horizontal="center" vertical="center"/>
    </xf>
    <xf numFmtId="172" fontId="98" fillId="8" borderId="113" xfId="1" applyNumberFormat="1" applyFont="1" applyFill="1" applyBorder="1" applyAlignment="1">
      <alignment horizontal="center" vertical="center"/>
    </xf>
    <xf numFmtId="172" fontId="98" fillId="8" borderId="116" xfId="1" applyNumberFormat="1" applyFont="1" applyFill="1" applyBorder="1" applyAlignment="1">
      <alignment horizontal="center" vertical="center"/>
    </xf>
    <xf numFmtId="172" fontId="98" fillId="8" borderId="108" xfId="1" applyNumberFormat="1" applyFont="1" applyFill="1" applyBorder="1" applyAlignment="1">
      <alignment horizontal="center" vertical="center"/>
    </xf>
    <xf numFmtId="172" fontId="98" fillId="8" borderId="117" xfId="1" applyNumberFormat="1" applyFont="1" applyFill="1" applyBorder="1" applyAlignment="1">
      <alignment horizontal="center" vertical="center"/>
    </xf>
    <xf numFmtId="172" fontId="96" fillId="8" borderId="101" xfId="1" applyNumberFormat="1" applyFont="1" applyFill="1" applyBorder="1" applyAlignment="1">
      <alignment horizontal="center" vertical="center"/>
    </xf>
    <xf numFmtId="172" fontId="97" fillId="0" borderId="102" xfId="1" applyNumberFormat="1" applyFont="1" applyBorder="1" applyAlignment="1">
      <alignment vertical="center"/>
    </xf>
    <xf numFmtId="172" fontId="97" fillId="0" borderId="103" xfId="1" applyNumberFormat="1" applyFont="1" applyBorder="1" applyAlignment="1">
      <alignment vertical="center"/>
    </xf>
    <xf numFmtId="172" fontId="97" fillId="0" borderId="104" xfId="1" applyNumberFormat="1" applyFont="1" applyBorder="1" applyAlignment="1">
      <alignment vertical="center"/>
    </xf>
    <xf numFmtId="172" fontId="97" fillId="0" borderId="105" xfId="1" applyNumberFormat="1" applyFont="1" applyBorder="1" applyAlignment="1">
      <alignment vertical="center"/>
    </xf>
    <xf numFmtId="172" fontId="97" fillId="0" borderId="106" xfId="1" applyNumberFormat="1" applyFont="1" applyBorder="1" applyAlignment="1">
      <alignment vertical="center"/>
    </xf>
    <xf numFmtId="0" fontId="101" fillId="2" borderId="112" xfId="0" applyFont="1" applyFill="1" applyBorder="1" applyAlignment="1">
      <alignment horizontal="center" vertical="center"/>
    </xf>
    <xf numFmtId="0" fontId="101" fillId="2" borderId="5" xfId="0" applyFont="1" applyFill="1" applyBorder="1" applyAlignment="1">
      <alignment horizontal="center" vertical="center"/>
    </xf>
    <xf numFmtId="0" fontId="101" fillId="2" borderId="113" xfId="0" applyFont="1" applyFill="1" applyBorder="1" applyAlignment="1">
      <alignment horizontal="center" vertical="center"/>
    </xf>
    <xf numFmtId="0" fontId="101" fillId="2" borderId="118" xfId="0" applyFont="1" applyFill="1" applyBorder="1" applyAlignment="1">
      <alignment horizontal="center" vertical="center"/>
    </xf>
    <xf numFmtId="0" fontId="101" fillId="2" borderId="119" xfId="0" applyFont="1" applyFill="1" applyBorder="1" applyAlignment="1">
      <alignment horizontal="center" vertical="center"/>
    </xf>
    <xf numFmtId="0" fontId="101" fillId="2" borderId="120" xfId="0" applyFont="1" applyFill="1" applyBorder="1" applyAlignment="1">
      <alignment horizontal="center" vertical="center"/>
    </xf>
    <xf numFmtId="0" fontId="75" fillId="0" borderId="5" xfId="0" applyFont="1" applyBorder="1" applyAlignment="1">
      <alignment horizontal="center" vertical="center"/>
    </xf>
    <xf numFmtId="0" fontId="104" fillId="0" borderId="112" xfId="0" applyFont="1" applyBorder="1" applyAlignment="1">
      <alignment horizontal="center" vertical="center"/>
    </xf>
    <xf numFmtId="0" fontId="104" fillId="0" borderId="5" xfId="0" applyFont="1" applyBorder="1" applyAlignment="1">
      <alignment horizontal="center" vertical="center"/>
    </xf>
    <xf numFmtId="0" fontId="104" fillId="0" borderId="5" xfId="0" applyFont="1" applyBorder="1" applyAlignment="1">
      <alignment horizontal="center" vertical="center" wrapText="1"/>
    </xf>
    <xf numFmtId="0" fontId="104" fillId="0" borderId="113" xfId="0" applyFont="1" applyBorder="1" applyAlignment="1">
      <alignment horizontal="center" vertical="center" wrapText="1"/>
    </xf>
    <xf numFmtId="0" fontId="62" fillId="16" borderId="109" xfId="0" applyFont="1" applyFill="1" applyBorder="1" applyAlignment="1">
      <alignment horizontal="center" vertical="center" wrapText="1"/>
    </xf>
    <xf numFmtId="0" fontId="62" fillId="16" borderId="110" xfId="0" applyFont="1" applyFill="1" applyBorder="1" applyAlignment="1">
      <alignment horizontal="center" vertical="center" wrapText="1"/>
    </xf>
    <xf numFmtId="0" fontId="62" fillId="16" borderId="111" xfId="0" applyFont="1" applyFill="1" applyBorder="1" applyAlignment="1">
      <alignment horizontal="center" vertical="center" wrapText="1"/>
    </xf>
    <xf numFmtId="0" fontId="106" fillId="0" borderId="112" xfId="0" applyFont="1" applyBorder="1" applyAlignment="1">
      <alignment horizontal="center" vertical="center"/>
    </xf>
    <xf numFmtId="0" fontId="106" fillId="0" borderId="5" xfId="0" applyFont="1" applyBorder="1" applyAlignment="1">
      <alignment horizontal="center" vertical="center"/>
    </xf>
    <xf numFmtId="0" fontId="106" fillId="0" borderId="113" xfId="0" applyFont="1" applyBorder="1" applyAlignment="1">
      <alignment horizontal="center" vertical="center"/>
    </xf>
    <xf numFmtId="0" fontId="102" fillId="2" borderId="107" xfId="0" applyFont="1" applyFill="1" applyBorder="1" applyAlignment="1">
      <alignment horizontal="center" vertical="center"/>
    </xf>
    <xf numFmtId="0" fontId="76" fillId="0" borderId="5" xfId="0" applyFont="1" applyBorder="1" applyAlignment="1">
      <alignment horizontal="center" vertical="center"/>
    </xf>
    <xf numFmtId="0" fontId="68" fillId="30" borderId="5" xfId="0" applyFont="1" applyFill="1" applyBorder="1" applyAlignment="1">
      <alignment horizontal="left" vertical="center" indent="3"/>
    </xf>
    <xf numFmtId="170" fontId="66" fillId="30" borderId="5" xfId="0" applyNumberFormat="1" applyFont="1" applyFill="1" applyBorder="1" applyAlignment="1">
      <alignment horizontal="left" vertical="center" indent="1"/>
    </xf>
    <xf numFmtId="0" fontId="78" fillId="20" borderId="124" xfId="0" applyFont="1" applyFill="1" applyBorder="1" applyAlignment="1">
      <alignment horizontal="center" vertical="center" wrapText="1"/>
    </xf>
    <xf numFmtId="0" fontId="78" fillId="15" borderId="124" xfId="0" applyFont="1" applyFill="1" applyBorder="1" applyAlignment="1">
      <alignment horizontal="center" vertical="center" wrapText="1"/>
    </xf>
    <xf numFmtId="0" fontId="125" fillId="31" borderId="134" xfId="0" applyFont="1" applyFill="1" applyBorder="1" applyAlignment="1">
      <alignment horizontal="center" vertical="center"/>
    </xf>
    <xf numFmtId="0" fontId="125" fillId="31" borderId="135" xfId="0" applyFont="1" applyFill="1" applyBorder="1" applyAlignment="1">
      <alignment horizontal="center" vertical="center"/>
    </xf>
    <xf numFmtId="0" fontId="125" fillId="31" borderId="136" xfId="0" applyFont="1" applyFill="1" applyBorder="1" applyAlignment="1">
      <alignment horizontal="center" vertical="center"/>
    </xf>
    <xf numFmtId="0" fontId="125" fillId="31" borderId="97" xfId="0" applyFont="1" applyFill="1" applyBorder="1" applyAlignment="1">
      <alignment horizontal="center" vertical="center"/>
    </xf>
    <xf numFmtId="0" fontId="125" fillId="31" borderId="5" xfId="0" applyFont="1" applyFill="1" applyBorder="1" applyAlignment="1">
      <alignment horizontal="center" vertical="center"/>
    </xf>
    <xf numFmtId="0" fontId="125" fillId="31" borderId="137" xfId="0" applyFont="1" applyFill="1" applyBorder="1" applyAlignment="1">
      <alignment horizontal="center" vertical="center"/>
    </xf>
    <xf numFmtId="0" fontId="125" fillId="31" borderId="125" xfId="0" applyFont="1" applyFill="1" applyBorder="1" applyAlignment="1">
      <alignment horizontal="center" vertical="center"/>
    </xf>
    <xf numFmtId="0" fontId="125" fillId="31" borderId="126" xfId="0" applyFont="1" applyFill="1" applyBorder="1" applyAlignment="1">
      <alignment horizontal="center" vertical="center"/>
    </xf>
    <xf numFmtId="0" fontId="125" fillId="31" borderId="127" xfId="0" applyFont="1" applyFill="1" applyBorder="1" applyAlignment="1">
      <alignment horizontal="center" vertical="center"/>
    </xf>
    <xf numFmtId="0" fontId="125" fillId="31" borderId="128" xfId="0" applyFont="1" applyFill="1" applyBorder="1" applyAlignment="1">
      <alignment horizontal="center" vertical="center"/>
    </xf>
    <xf numFmtId="0" fontId="125" fillId="31" borderId="129" xfId="0" applyFont="1" applyFill="1" applyBorder="1" applyAlignment="1">
      <alignment horizontal="center" vertical="center"/>
    </xf>
    <xf numFmtId="0" fontId="84" fillId="0" borderId="5" xfId="0" applyFont="1" applyBorder="1" applyAlignment="1">
      <alignment horizontal="center" vertical="center"/>
    </xf>
    <xf numFmtId="0" fontId="67" fillId="30" borderId="5" xfId="0" applyFont="1" applyFill="1" applyBorder="1" applyAlignment="1">
      <alignment horizontal="left" vertical="center" wrapText="1" indent="1"/>
    </xf>
    <xf numFmtId="0" fontId="119" fillId="0" borderId="5" xfId="0" applyFont="1" applyBorder="1" applyAlignment="1">
      <alignment horizontal="center" vertical="center" wrapText="1"/>
    </xf>
    <xf numFmtId="0" fontId="38" fillId="25" borderId="133" xfId="0" applyFont="1" applyFill="1" applyBorder="1" applyAlignment="1">
      <alignment horizontal="center" vertical="center"/>
    </xf>
    <xf numFmtId="0" fontId="22" fillId="33" borderId="133" xfId="0" applyFont="1" applyFill="1" applyBorder="1" applyAlignment="1">
      <alignment horizontal="center" vertical="center"/>
    </xf>
    <xf numFmtId="0" fontId="78" fillId="20" borderId="5" xfId="0" applyFont="1" applyFill="1" applyBorder="1" applyAlignment="1">
      <alignment horizontal="center" vertical="center"/>
    </xf>
    <xf numFmtId="0" fontId="78" fillId="20" borderId="131" xfId="0" applyFont="1" applyFill="1" applyBorder="1" applyAlignment="1">
      <alignment horizontal="center" vertical="center"/>
    </xf>
    <xf numFmtId="0" fontId="78" fillId="15" borderId="5" xfId="0" applyFont="1" applyFill="1" applyBorder="1" applyAlignment="1">
      <alignment horizontal="center" vertical="center"/>
    </xf>
    <xf numFmtId="0" fontId="78" fillId="15" borderId="131" xfId="0" applyFont="1" applyFill="1" applyBorder="1" applyAlignment="1">
      <alignment horizontal="center" vertical="center"/>
    </xf>
    <xf numFmtId="0" fontId="119" fillId="0" borderId="139" xfId="0" applyFont="1" applyBorder="1" applyAlignment="1">
      <alignment horizontal="center" vertical="center" wrapText="1"/>
    </xf>
    <xf numFmtId="0" fontId="102" fillId="32" borderId="130" xfId="0" applyFont="1" applyFill="1" applyBorder="1" applyAlignment="1">
      <alignment horizontal="center" vertical="center"/>
    </xf>
    <xf numFmtId="0" fontId="102" fillId="32" borderId="132" xfId="0" applyFont="1" applyFill="1" applyBorder="1" applyAlignment="1">
      <alignment horizontal="center" vertical="center"/>
    </xf>
    <xf numFmtId="172" fontId="96" fillId="8" borderId="128" xfId="1" applyNumberFormat="1" applyFont="1" applyFill="1" applyBorder="1" applyAlignment="1">
      <alignment horizontal="center" vertical="center"/>
    </xf>
    <xf numFmtId="172" fontId="97" fillId="0" borderId="129" xfId="1" applyNumberFormat="1" applyFont="1" applyBorder="1" applyAlignment="1">
      <alignment vertical="center"/>
    </xf>
    <xf numFmtId="172" fontId="97" fillId="0" borderId="128" xfId="1" applyNumberFormat="1" applyFont="1" applyBorder="1" applyAlignment="1">
      <alignment vertical="center"/>
    </xf>
    <xf numFmtId="0" fontId="47" fillId="7" borderId="57" xfId="0" applyFont="1" applyFill="1" applyBorder="1" applyAlignment="1">
      <alignment horizontal="center" vertical="center"/>
    </xf>
    <xf numFmtId="0" fontId="47" fillId="7" borderId="31" xfId="0" applyFont="1" applyFill="1" applyBorder="1" applyAlignment="1">
      <alignment horizontal="center" vertical="center"/>
    </xf>
    <xf numFmtId="0" fontId="47" fillId="7" borderId="33" xfId="0" applyFont="1" applyFill="1" applyBorder="1" applyAlignment="1">
      <alignment horizontal="center" vertical="center"/>
    </xf>
    <xf numFmtId="0" fontId="126" fillId="7" borderId="6" xfId="0" applyFont="1" applyFill="1" applyBorder="1" applyAlignment="1">
      <alignment horizontal="center" vertical="center"/>
    </xf>
    <xf numFmtId="0" fontId="126" fillId="7" borderId="10" xfId="0" applyFont="1" applyFill="1" applyBorder="1" applyAlignment="1">
      <alignment horizontal="center" vertical="center"/>
    </xf>
    <xf numFmtId="0" fontId="126" fillId="7" borderId="7" xfId="0" applyFont="1" applyFill="1" applyBorder="1" applyAlignment="1">
      <alignment horizontal="center" vertical="center"/>
    </xf>
    <xf numFmtId="0" fontId="58" fillId="7" borderId="6" xfId="0" applyFont="1" applyFill="1" applyBorder="1" applyAlignment="1">
      <alignment horizontal="center" vertical="center"/>
    </xf>
    <xf numFmtId="0" fontId="58" fillId="7" borderId="10" xfId="0" applyFont="1" applyFill="1" applyBorder="1" applyAlignment="1">
      <alignment horizontal="center" vertical="center"/>
    </xf>
    <xf numFmtId="0" fontId="58" fillId="7" borderId="7" xfId="0" applyFont="1" applyFill="1" applyBorder="1" applyAlignment="1">
      <alignment horizontal="center" vertical="center"/>
    </xf>
    <xf numFmtId="0" fontId="47" fillId="36" borderId="57" xfId="0" applyFont="1" applyFill="1" applyBorder="1" applyAlignment="1">
      <alignment horizontal="center" vertical="center"/>
    </xf>
    <xf numFmtId="0" fontId="47" fillId="36" borderId="31" xfId="0" applyFont="1" applyFill="1" applyBorder="1" applyAlignment="1">
      <alignment horizontal="center" vertical="center"/>
    </xf>
    <xf numFmtId="0" fontId="47" fillId="36" borderId="33" xfId="0" applyFont="1" applyFill="1" applyBorder="1" applyAlignment="1">
      <alignment horizontal="center" vertical="center"/>
    </xf>
    <xf numFmtId="0" fontId="47" fillId="37" borderId="57" xfId="0" applyFont="1" applyFill="1" applyBorder="1" applyAlignment="1">
      <alignment horizontal="center" vertical="center" wrapText="1"/>
    </xf>
    <xf numFmtId="0" fontId="47" fillId="37" borderId="59" xfId="0" applyFont="1" applyFill="1" applyBorder="1" applyAlignment="1">
      <alignment horizontal="center" vertical="center" wrapText="1"/>
    </xf>
    <xf numFmtId="0" fontId="47" fillId="37" borderId="60" xfId="0" applyFont="1" applyFill="1" applyBorder="1" applyAlignment="1">
      <alignment horizontal="center" vertical="center" wrapText="1"/>
    </xf>
    <xf numFmtId="0" fontId="81" fillId="6" borderId="28" xfId="0" applyFont="1" applyFill="1" applyBorder="1" applyAlignment="1">
      <alignment horizontal="center" vertical="center"/>
    </xf>
    <xf numFmtId="0" fontId="81" fillId="6" borderId="29" xfId="0" applyFont="1" applyFill="1" applyBorder="1" applyAlignment="1">
      <alignment horizontal="center" vertical="center"/>
    </xf>
    <xf numFmtId="0" fontId="81" fillId="6" borderId="30" xfId="0" applyFont="1" applyFill="1" applyBorder="1" applyAlignment="1">
      <alignment horizontal="center" vertical="center"/>
    </xf>
    <xf numFmtId="0" fontId="81" fillId="6" borderId="31" xfId="0" applyFont="1" applyFill="1" applyBorder="1" applyAlignment="1">
      <alignment horizontal="center" vertical="center"/>
    </xf>
    <xf numFmtId="0" fontId="81" fillId="6" borderId="5" xfId="0" applyFont="1" applyFill="1" applyBorder="1" applyAlignment="1">
      <alignment horizontal="center" vertical="center"/>
    </xf>
    <xf numFmtId="0" fontId="81" fillId="6" borderId="32" xfId="0" applyFont="1" applyFill="1" applyBorder="1" applyAlignment="1">
      <alignment horizontal="center" vertical="center"/>
    </xf>
    <xf numFmtId="0" fontId="81" fillId="6" borderId="33" xfId="0" applyFont="1" applyFill="1" applyBorder="1" applyAlignment="1">
      <alignment horizontal="center" vertical="center"/>
    </xf>
    <xf numFmtId="0" fontId="81" fillId="6" borderId="27" xfId="0" applyFont="1" applyFill="1" applyBorder="1" applyAlignment="1">
      <alignment horizontal="center" vertical="center"/>
    </xf>
    <xf numFmtId="0" fontId="81" fillId="6" borderId="34" xfId="0" applyFont="1" applyFill="1" applyBorder="1" applyAlignment="1">
      <alignment horizontal="center" vertical="center"/>
    </xf>
    <xf numFmtId="0" fontId="128" fillId="6" borderId="28" xfId="0" applyFont="1" applyFill="1" applyBorder="1" applyAlignment="1">
      <alignment horizontal="center" vertical="center" wrapText="1"/>
    </xf>
    <xf numFmtId="0" fontId="128" fillId="6" borderId="29" xfId="0" applyFont="1" applyFill="1" applyBorder="1" applyAlignment="1">
      <alignment horizontal="center" vertical="center" wrapText="1"/>
    </xf>
    <xf numFmtId="0" fontId="128" fillId="6" borderId="30" xfId="0" applyFont="1" applyFill="1" applyBorder="1" applyAlignment="1">
      <alignment horizontal="center" vertical="center" wrapText="1"/>
    </xf>
    <xf numFmtId="0" fontId="128" fillId="6" borderId="31" xfId="0" applyFont="1" applyFill="1" applyBorder="1" applyAlignment="1">
      <alignment horizontal="center" vertical="center" wrapText="1"/>
    </xf>
    <xf numFmtId="0" fontId="128" fillId="6" borderId="5" xfId="0" applyFont="1" applyFill="1" applyBorder="1" applyAlignment="1">
      <alignment horizontal="center" vertical="center" wrapText="1"/>
    </xf>
    <xf numFmtId="0" fontId="128" fillId="6" borderId="32" xfId="0" applyFont="1" applyFill="1" applyBorder="1" applyAlignment="1">
      <alignment horizontal="center" vertical="center" wrapText="1"/>
    </xf>
    <xf numFmtId="0" fontId="128" fillId="6" borderId="33" xfId="0" applyFont="1" applyFill="1" applyBorder="1" applyAlignment="1">
      <alignment horizontal="center" vertical="center" wrapText="1"/>
    </xf>
    <xf numFmtId="0" fontId="128" fillId="6" borderId="27" xfId="0" applyFont="1" applyFill="1" applyBorder="1" applyAlignment="1">
      <alignment horizontal="center" vertical="center" wrapText="1"/>
    </xf>
    <xf numFmtId="0" fontId="128" fillId="6" borderId="34" xfId="0" applyFont="1" applyFill="1" applyBorder="1" applyAlignment="1">
      <alignment horizontal="center" vertical="center" wrapText="1"/>
    </xf>
    <xf numFmtId="0" fontId="74" fillId="0" borderId="6" xfId="0" applyFont="1" applyBorder="1" applyAlignment="1">
      <alignment horizontal="center" vertical="center" wrapText="1"/>
    </xf>
    <xf numFmtId="0" fontId="74" fillId="0" borderId="10" xfId="0" applyFont="1" applyBorder="1" applyAlignment="1">
      <alignment horizontal="center" vertical="center" wrapText="1"/>
    </xf>
    <xf numFmtId="0" fontId="74" fillId="0" borderId="7" xfId="0" applyFont="1" applyBorder="1" applyAlignment="1">
      <alignment horizontal="center" vertical="center" wrapText="1"/>
    </xf>
    <xf numFmtId="0" fontId="81" fillId="22" borderId="6" xfId="2" applyFont="1" applyFill="1" applyBorder="1" applyAlignment="1">
      <alignment horizontal="center" vertical="center"/>
    </xf>
    <xf numFmtId="0" fontId="81" fillId="22" borderId="10" xfId="2" applyFont="1" applyFill="1" applyBorder="1" applyAlignment="1">
      <alignment horizontal="center" vertical="center"/>
    </xf>
    <xf numFmtId="0" fontId="81" fillId="22" borderId="7" xfId="2" applyFont="1" applyFill="1" applyBorder="1" applyAlignment="1">
      <alignment horizontal="center" vertical="center"/>
    </xf>
    <xf numFmtId="0" fontId="2" fillId="0" borderId="33" xfId="0" applyFont="1" applyBorder="1" applyAlignment="1">
      <alignment horizontal="center" vertical="center"/>
    </xf>
    <xf numFmtId="0" fontId="0" fillId="0" borderId="34" xfId="0" applyBorder="1" applyAlignment="1">
      <alignment horizontal="center" vertical="center"/>
    </xf>
    <xf numFmtId="0" fontId="53" fillId="22" borderId="28" xfId="0" applyFont="1" applyFill="1" applyBorder="1" applyAlignment="1">
      <alignment horizontal="center" vertical="center" wrapText="1"/>
    </xf>
    <xf numFmtId="0" fontId="53" fillId="22" borderId="29" xfId="0" applyFont="1" applyFill="1" applyBorder="1" applyAlignment="1">
      <alignment horizontal="center" vertical="center" wrapText="1"/>
    </xf>
    <xf numFmtId="0" fontId="53" fillId="22" borderId="30" xfId="0" applyFont="1" applyFill="1" applyBorder="1" applyAlignment="1">
      <alignment horizontal="center" vertical="center" wrapText="1"/>
    </xf>
    <xf numFmtId="0" fontId="53" fillId="22" borderId="31" xfId="0" applyFont="1" applyFill="1" applyBorder="1" applyAlignment="1">
      <alignment horizontal="center" vertical="center" wrapText="1"/>
    </xf>
    <xf numFmtId="0" fontId="53" fillId="22" borderId="5" xfId="0" applyFont="1" applyFill="1" applyBorder="1" applyAlignment="1">
      <alignment horizontal="center" vertical="center" wrapText="1"/>
    </xf>
    <xf numFmtId="0" fontId="53" fillId="22" borderId="32" xfId="0" applyFont="1" applyFill="1" applyBorder="1" applyAlignment="1">
      <alignment horizontal="center" vertical="center" wrapText="1"/>
    </xf>
    <xf numFmtId="0" fontId="53" fillId="22" borderId="33" xfId="0" applyFont="1" applyFill="1" applyBorder="1" applyAlignment="1">
      <alignment horizontal="center" vertical="center" wrapText="1"/>
    </xf>
    <xf numFmtId="0" fontId="53" fillId="22" borderId="27" xfId="0" applyFont="1" applyFill="1" applyBorder="1" applyAlignment="1">
      <alignment horizontal="center" vertical="center" wrapText="1"/>
    </xf>
    <xf numFmtId="0" fontId="53" fillId="22" borderId="34" xfId="0" applyFont="1" applyFill="1" applyBorder="1" applyAlignment="1">
      <alignment horizontal="center" vertical="center" wrapText="1"/>
    </xf>
    <xf numFmtId="0" fontId="53" fillId="22" borderId="28" xfId="0" applyFont="1" applyFill="1" applyBorder="1" applyAlignment="1">
      <alignment horizontal="center" vertical="center"/>
    </xf>
    <xf numFmtId="0" fontId="53" fillId="22" borderId="29" xfId="0" applyFont="1" applyFill="1" applyBorder="1" applyAlignment="1">
      <alignment horizontal="center" vertical="center"/>
    </xf>
    <xf numFmtId="0" fontId="53" fillId="22" borderId="30" xfId="0" applyFont="1" applyFill="1" applyBorder="1" applyAlignment="1">
      <alignment horizontal="center" vertical="center"/>
    </xf>
    <xf numFmtId="0" fontId="53" fillId="22" borderId="31" xfId="0" applyFont="1" applyFill="1" applyBorder="1" applyAlignment="1">
      <alignment horizontal="center" vertical="center"/>
    </xf>
    <xf numFmtId="0" fontId="53" fillId="22" borderId="5" xfId="0" applyFont="1" applyFill="1" applyBorder="1" applyAlignment="1">
      <alignment horizontal="center" vertical="center"/>
    </xf>
    <xf numFmtId="0" fontId="53" fillId="22" borderId="32" xfId="0" applyFont="1" applyFill="1" applyBorder="1" applyAlignment="1">
      <alignment horizontal="center" vertical="center"/>
    </xf>
    <xf numFmtId="0" fontId="53" fillId="22" borderId="33" xfId="0" applyFont="1" applyFill="1" applyBorder="1" applyAlignment="1">
      <alignment horizontal="center" vertical="center"/>
    </xf>
    <xf numFmtId="0" fontId="53" fillId="22" borderId="27" xfId="0" applyFont="1" applyFill="1" applyBorder="1" applyAlignment="1">
      <alignment horizontal="center" vertical="center"/>
    </xf>
    <xf numFmtId="0" fontId="53" fillId="22" borderId="34" xfId="0" applyFont="1" applyFill="1" applyBorder="1" applyAlignment="1">
      <alignment horizontal="center" vertical="center"/>
    </xf>
    <xf numFmtId="0" fontId="38" fillId="12" borderId="169" xfId="0" applyFont="1" applyFill="1" applyBorder="1" applyAlignment="1">
      <alignment horizontal="center" vertical="center"/>
    </xf>
    <xf numFmtId="0" fontId="38" fillId="12" borderId="170" xfId="0" applyFont="1" applyFill="1" applyBorder="1" applyAlignment="1">
      <alignment horizontal="center" vertical="center"/>
    </xf>
    <xf numFmtId="0" fontId="38" fillId="12" borderId="8" xfId="0" applyFont="1" applyFill="1" applyBorder="1" applyAlignment="1">
      <alignment horizontal="center" vertical="center"/>
    </xf>
    <xf numFmtId="0" fontId="38" fillId="12" borderId="37" xfId="0" applyFont="1" applyFill="1" applyBorder="1" applyAlignment="1">
      <alignment horizontal="center" vertical="center"/>
    </xf>
    <xf numFmtId="0" fontId="21" fillId="0" borderId="28" xfId="0" applyFont="1" applyBorder="1" applyAlignment="1">
      <alignment horizontal="center" vertical="center"/>
    </xf>
    <xf numFmtId="0" fontId="21" fillId="0" borderId="29" xfId="0" applyFont="1" applyBorder="1" applyAlignment="1">
      <alignment horizontal="center" vertical="center"/>
    </xf>
    <xf numFmtId="0" fontId="21" fillId="0" borderId="30" xfId="0" applyFont="1" applyBorder="1" applyAlignment="1">
      <alignment horizontal="center" vertical="center"/>
    </xf>
    <xf numFmtId="0" fontId="23" fillId="0" borderId="49" xfId="0" applyFont="1" applyBorder="1" applyAlignment="1">
      <alignment horizontal="center" vertical="center"/>
    </xf>
    <xf numFmtId="0" fontId="23" fillId="0" borderId="11" xfId="0" applyFont="1" applyBorder="1" applyAlignment="1">
      <alignment horizontal="center" vertical="center"/>
    </xf>
    <xf numFmtId="0" fontId="23" fillId="0" borderId="50" xfId="0" applyFont="1" applyBorder="1" applyAlignment="1">
      <alignment horizontal="center" vertical="center"/>
    </xf>
    <xf numFmtId="0" fontId="21" fillId="0" borderId="6" xfId="0" applyFont="1" applyBorder="1" applyAlignment="1">
      <alignment horizontal="center" vertical="center"/>
    </xf>
    <xf numFmtId="0" fontId="21" fillId="0" borderId="10" xfId="0" applyFont="1" applyBorder="1" applyAlignment="1">
      <alignment horizontal="center" vertical="center"/>
    </xf>
    <xf numFmtId="0" fontId="12" fillId="0" borderId="78" xfId="0" applyFont="1" applyBorder="1" applyAlignment="1">
      <alignment horizontal="center" vertical="center"/>
    </xf>
    <xf numFmtId="0" fontId="12" fillId="0" borderId="80" xfId="0" applyFont="1" applyBorder="1" applyAlignment="1">
      <alignment horizontal="center" vertical="center"/>
    </xf>
    <xf numFmtId="0" fontId="12" fillId="0" borderId="76" xfId="0" applyFont="1" applyBorder="1" applyAlignment="1">
      <alignment horizontal="center" vertical="center"/>
    </xf>
    <xf numFmtId="0" fontId="127" fillId="38" borderId="6" xfId="0" applyFont="1" applyFill="1" applyBorder="1" applyAlignment="1">
      <alignment horizontal="center" vertical="center"/>
    </xf>
    <xf numFmtId="0" fontId="127" fillId="38" borderId="10" xfId="0" applyFont="1" applyFill="1" applyBorder="1" applyAlignment="1">
      <alignment horizontal="center" vertical="center"/>
    </xf>
    <xf numFmtId="0" fontId="127" fillId="38" borderId="7" xfId="0" applyFont="1" applyFill="1" applyBorder="1" applyAlignment="1">
      <alignment horizontal="center" vertical="center"/>
    </xf>
    <xf numFmtId="0" fontId="27" fillId="38" borderId="161" xfId="0" applyFont="1" applyFill="1" applyBorder="1" applyAlignment="1">
      <alignment horizontal="center" vertical="center"/>
    </xf>
    <xf numFmtId="0" fontId="27" fillId="38" borderId="168" xfId="0" applyFont="1" applyFill="1" applyBorder="1" applyAlignment="1">
      <alignment horizontal="center" vertical="center"/>
    </xf>
    <xf numFmtId="0" fontId="27" fillId="38" borderId="163" xfId="0" applyFont="1" applyFill="1" applyBorder="1" applyAlignment="1">
      <alignment horizontal="center" vertical="center"/>
    </xf>
    <xf numFmtId="0" fontId="127" fillId="38" borderId="161" xfId="0" applyFont="1" applyFill="1" applyBorder="1" applyAlignment="1">
      <alignment horizontal="center" vertical="center"/>
    </xf>
    <xf numFmtId="0" fontId="127" fillId="38" borderId="163" xfId="0" applyFont="1" applyFill="1" applyBorder="1" applyAlignment="1">
      <alignment horizontal="center" vertical="center"/>
    </xf>
    <xf numFmtId="0" fontId="127" fillId="38" borderId="6" xfId="2" applyFont="1" applyFill="1" applyBorder="1" applyAlignment="1">
      <alignment horizontal="center"/>
    </xf>
    <xf numFmtId="0" fontId="127" fillId="38" borderId="10" xfId="2" applyFont="1" applyFill="1" applyBorder="1" applyAlignment="1">
      <alignment horizontal="center"/>
    </xf>
    <xf numFmtId="0" fontId="127" fillId="38" borderId="7" xfId="2" applyFont="1" applyFill="1" applyBorder="1" applyAlignment="1">
      <alignment horizontal="center"/>
    </xf>
    <xf numFmtId="0" fontId="127" fillId="38" borderId="168" xfId="0" applyFont="1" applyFill="1" applyBorder="1" applyAlignment="1">
      <alignment horizontal="center" vertical="center"/>
    </xf>
    <xf numFmtId="179" fontId="0" fillId="0" borderId="0" xfId="0" applyNumberFormat="1" applyAlignment="1">
      <alignment vertical="center"/>
    </xf>
    <xf numFmtId="179" fontId="21" fillId="0" borderId="5" xfId="0" applyNumberFormat="1" applyFont="1" applyBorder="1" applyAlignment="1">
      <alignment vertical="center"/>
    </xf>
  </cellXfs>
  <cellStyles count="13">
    <cellStyle name="Comma" xfId="1" builtinId="3"/>
    <cellStyle name="Good" xfId="12" builtinId="26"/>
    <cellStyle name="Hyperlink" xfId="2" builtinId="8"/>
    <cellStyle name="Hyperlink 2" xfId="8" xr:uid="{5D865924-2F93-EF4F-A3FB-76AA69396650}"/>
    <cellStyle name="Hyperlink 2 2 2" xfId="9" xr:uid="{2B4DA216-4383-B84D-BF5E-322E7490796F}"/>
    <cellStyle name="Normal" xfId="0" builtinId="0"/>
    <cellStyle name="Normal 2 2 3" xfId="6" xr:uid="{B91212B1-F0C2-6241-8B86-64A2B3FE7ED9}"/>
    <cellStyle name="Normal 2 2 9 2" xfId="5" xr:uid="{FCDFC35A-09A2-C74F-B0EE-0BDFC11E2AEA}"/>
    <cellStyle name="Normal 3" xfId="4" xr:uid="{255F2143-095A-9C42-981C-3C5D55EDC7B5}"/>
    <cellStyle name="Normal 33" xfId="7" xr:uid="{62248911-42D5-7740-8DE5-8F9B32A7DC1B}"/>
    <cellStyle name="Normal 5 8 2" xfId="11" xr:uid="{EA7D21D9-C8DE-9949-9319-1BD59F98D57B}"/>
    <cellStyle name="Percent" xfId="3" builtinId="5"/>
    <cellStyle name="Percent 2" xfId="10" xr:uid="{EF98D3EE-3DFE-5C43-868B-7E6425193D4E}"/>
  </cellStyles>
  <dxfs count="39">
    <dxf>
      <fill>
        <patternFill>
          <bgColor rgb="FFDADADA"/>
        </patternFill>
      </fill>
    </dxf>
    <dxf>
      <fill>
        <patternFill>
          <bgColor rgb="FFDADADA"/>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color rgb="FFDADADA"/>
      </font>
      <fill>
        <patternFill>
          <bgColor rgb="FFE7E6E6"/>
        </patternFill>
      </fill>
    </dxf>
    <dxf>
      <font>
        <b val="0"/>
        <i val="0"/>
        <color rgb="FFDADADA"/>
      </font>
      <fill>
        <patternFill>
          <bgColor rgb="FFE7E6E6"/>
        </patternFill>
      </fill>
      <border>
        <left/>
        <right/>
        <top/>
        <bottom/>
      </border>
    </dxf>
    <dxf>
      <font>
        <color rgb="FFDADADA"/>
      </font>
      <fill>
        <patternFill>
          <bgColor rgb="FFE8E6E6"/>
        </patternFill>
      </fill>
    </dxf>
    <dxf>
      <font>
        <color rgb="FFDADADA"/>
      </font>
      <fill>
        <patternFill>
          <bgColor rgb="FFE7E6E6"/>
        </patternFill>
      </fill>
    </dxf>
    <dxf>
      <font>
        <color rgb="FFDADADA"/>
      </font>
      <fill>
        <patternFill>
          <bgColor rgb="FFE7E6E6"/>
        </patternFill>
      </fill>
      <border>
        <left/>
        <right/>
        <top/>
        <bottom/>
        <vertical/>
        <horizontal/>
      </border>
    </dxf>
    <dxf>
      <font>
        <color rgb="FFE7E6E6"/>
      </font>
    </dxf>
    <dxf>
      <fill>
        <patternFill>
          <bgColor rgb="FFDADADA"/>
        </patternFill>
      </fill>
    </dxf>
    <dxf>
      <font>
        <color rgb="FF9C0006"/>
      </font>
      <fill>
        <patternFill>
          <bgColor rgb="FFFFC7CE"/>
        </patternFill>
      </fill>
    </dxf>
    <dxf>
      <font>
        <color rgb="FF9C0006"/>
      </font>
      <fill>
        <patternFill>
          <bgColor rgb="FFFFC7CE"/>
        </patternFill>
      </fill>
    </dxf>
    <dxf>
      <font>
        <b val="0"/>
        <i val="0"/>
        <color rgb="FFDADADA"/>
      </font>
      <fill>
        <patternFill>
          <bgColor rgb="FFE7E6E6"/>
        </patternFill>
      </fill>
    </dxf>
    <dxf>
      <font>
        <b val="0"/>
        <i val="0"/>
        <color rgb="FFDADADA"/>
      </font>
      <fill>
        <patternFill>
          <bgColor rgb="FFE7E6E6"/>
        </patternFill>
      </fill>
      <border>
        <left/>
        <right/>
        <top/>
        <bottom/>
        <vertical/>
        <horizontal/>
      </border>
    </dxf>
    <dxf>
      <font>
        <color rgb="FFE7E6E6"/>
      </font>
    </dxf>
    <dxf>
      <fill>
        <patternFill>
          <bgColor rgb="FFDADAD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b val="0"/>
        <i val="0"/>
        <color rgb="FFDADADA"/>
      </font>
      <fill>
        <patternFill>
          <bgColor rgb="FFE7E6E6"/>
        </patternFill>
      </fill>
    </dxf>
    <dxf>
      <font>
        <b val="0"/>
        <i val="0"/>
        <color rgb="FFDADADA"/>
      </font>
      <fill>
        <patternFill>
          <bgColor rgb="FFE7E6E6"/>
        </patternFill>
      </fill>
      <border>
        <left/>
        <right/>
        <top/>
        <bottom/>
        <vertical/>
        <horizontal/>
      </border>
    </dxf>
    <dxf>
      <font>
        <b val="0"/>
        <i val="0"/>
        <color rgb="FFDADADA"/>
      </font>
      <fill>
        <patternFill>
          <bgColor rgb="FFE7E6E6"/>
        </patternFill>
      </fill>
      <border>
        <left/>
        <right/>
        <top/>
        <bottom/>
      </border>
    </dxf>
    <dxf>
      <font>
        <color rgb="FFE7E6E6"/>
      </font>
    </dxf>
    <dxf>
      <font>
        <color rgb="FF9C5700"/>
      </font>
      <fill>
        <patternFill>
          <bgColor rgb="FFFFEB9C"/>
        </patternFill>
      </fill>
    </dxf>
    <dxf>
      <font>
        <color rgb="FF9C5700"/>
      </font>
      <fill>
        <patternFill>
          <bgColor rgb="FFFFEB9C"/>
        </patternFill>
      </fill>
    </dxf>
    <dxf>
      <font>
        <color rgb="FF9C0006"/>
      </font>
      <fill>
        <patternFill patternType="solid">
          <fgColor rgb="FFFFC7CE"/>
          <bgColor rgb="FFFFC7CE"/>
        </patternFill>
      </fill>
    </dxf>
  </dxfs>
  <tableStyles count="0" defaultTableStyle="TableStyleMedium2" defaultPivotStyle="PivotStyleLight16"/>
  <colors>
    <mruColors>
      <color rgb="FF9DCFFF"/>
      <color rgb="FFD6F0FF"/>
      <color rgb="FF808080"/>
      <color rgb="FFDADADA"/>
      <color rgb="FF8D0000"/>
      <color rgb="FF0039AA"/>
      <color rgb="FFA30000"/>
      <color rgb="FFFFF2CB"/>
      <color rgb="FFE8E6E6"/>
      <color rgb="FF10294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2.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34" Type="http://schemas.openxmlformats.org/officeDocument/2006/relationships/calcChain" Target="calcChain.xml"/><Relationship Id="rId7" Type="http://schemas.openxmlformats.org/officeDocument/2006/relationships/worksheet" Target="worksheets/sheet7.xml"/><Relationship Id="rId33" Type="http://schemas.openxmlformats.org/officeDocument/2006/relationships/sheetMetadata" Target="metadata.xml"/><Relationship Id="rId2" Type="http://schemas.openxmlformats.org/officeDocument/2006/relationships/worksheet" Target="worksheets/sheet2.xml"/><Relationship Id="rId29"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32" Type="http://schemas.openxmlformats.org/officeDocument/2006/relationships/sharedStrings" Target="sharedStrings.xml"/><Relationship Id="rId5" Type="http://schemas.openxmlformats.org/officeDocument/2006/relationships/worksheet" Target="worksheets/sheet5.xml"/><Relationship Id="rId31" Type="http://schemas.openxmlformats.org/officeDocument/2006/relationships/styles" Target="styles.xml"/><Relationship Id="rId4" Type="http://schemas.openxmlformats.org/officeDocument/2006/relationships/worksheet" Target="worksheets/sheet4.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III. Expansion data'!A1"/><Relationship Id="rId2" Type="http://schemas.openxmlformats.org/officeDocument/2006/relationships/hyperlink" Target="#'II. Production forecast data'!A1"/><Relationship Id="rId1" Type="http://schemas.openxmlformats.org/officeDocument/2006/relationships/hyperlink" Target="#'I. Reserves data'!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324063</xdr:colOff>
      <xdr:row>30</xdr:row>
      <xdr:rowOff>82192</xdr:rowOff>
    </xdr:from>
    <xdr:to>
      <xdr:col>8</xdr:col>
      <xdr:colOff>694701</xdr:colOff>
      <xdr:row>32</xdr:row>
      <xdr:rowOff>76868</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210F191A-C4DD-133B-1F1C-6490A365711C}"/>
            </a:ext>
          </a:extLst>
        </xdr:cNvPr>
        <xdr:cNvSpPr/>
      </xdr:nvSpPr>
      <xdr:spPr>
        <a:xfrm>
          <a:off x="10048970" y="6643859"/>
          <a:ext cx="2746009" cy="429768"/>
        </a:xfrm>
        <a:prstGeom prst="rect">
          <a:avLst/>
        </a:prstGeom>
        <a:solidFill>
          <a:schemeClr val="bg1">
            <a:lumMod val="85000"/>
          </a:schemeClr>
        </a:solidFill>
        <a:ln>
          <a:noFill/>
        </a:ln>
        <a:scene3d>
          <a:camera prst="orthographicFront"/>
          <a:lightRig rig="threePt" dir="t"/>
        </a:scene3d>
        <a:sp3d>
          <a:bevelT prst="convex"/>
        </a:sp3d>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ctr"/>
        <a:lstStyle/>
        <a:p>
          <a:pPr marL="0" indent="0" algn="ctr"/>
          <a:r>
            <a:rPr lang="en-US" sz="1100" b="0" i="0">
              <a:solidFill>
                <a:sysClr val="windowText" lastClr="000000"/>
              </a:solidFill>
              <a:latin typeface="+mn-lt"/>
              <a:ea typeface="+mn-ea"/>
              <a:cs typeface="+mn-cs"/>
            </a:rPr>
            <a:t>Navigate to "I. Reserves data"</a:t>
          </a:r>
        </a:p>
      </xdr:txBody>
    </xdr:sp>
    <xdr:clientData/>
  </xdr:twoCellAnchor>
  <xdr:twoCellAnchor>
    <xdr:from>
      <xdr:col>6</xdr:col>
      <xdr:colOff>325937</xdr:colOff>
      <xdr:row>32</xdr:row>
      <xdr:rowOff>122847</xdr:rowOff>
    </xdr:from>
    <xdr:to>
      <xdr:col>8</xdr:col>
      <xdr:colOff>693766</xdr:colOff>
      <xdr:row>34</xdr:row>
      <xdr:rowOff>46517</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C0472BA-6BF3-E966-914B-98A4077AC707}"/>
            </a:ext>
          </a:extLst>
        </xdr:cNvPr>
        <xdr:cNvSpPr/>
      </xdr:nvSpPr>
      <xdr:spPr>
        <a:xfrm>
          <a:off x="10050844" y="7119606"/>
          <a:ext cx="2743200" cy="429318"/>
        </a:xfrm>
        <a:prstGeom prst="rect">
          <a:avLst/>
        </a:prstGeom>
        <a:solidFill>
          <a:schemeClr val="bg1">
            <a:lumMod val="85000"/>
          </a:schemeClr>
        </a:solidFill>
        <a:ln>
          <a:noFill/>
        </a:ln>
        <a:scene3d>
          <a:camera prst="orthographicFront"/>
          <a:lightRig rig="threePt" dir="t"/>
        </a:scene3d>
        <a:sp3d>
          <a:bevelT prst="convex"/>
        </a:sp3d>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ctr"/>
        <a:lstStyle/>
        <a:p>
          <a:pPr marL="0" indent="0" algn="ctr"/>
          <a:r>
            <a:rPr lang="en-US" sz="1100" b="0" i="0">
              <a:solidFill>
                <a:sysClr val="windowText" lastClr="000000"/>
              </a:solidFill>
              <a:latin typeface="+mn-lt"/>
              <a:ea typeface="+mn-ea"/>
              <a:cs typeface="+mn-cs"/>
            </a:rPr>
            <a:t>Navigate to "II. Production forecast data"</a:t>
          </a:r>
        </a:p>
      </xdr:txBody>
    </xdr:sp>
    <xdr:clientData/>
  </xdr:twoCellAnchor>
  <xdr:twoCellAnchor>
    <xdr:from>
      <xdr:col>6</xdr:col>
      <xdr:colOff>335300</xdr:colOff>
      <xdr:row>34</xdr:row>
      <xdr:rowOff>105664</xdr:rowOff>
    </xdr:from>
    <xdr:to>
      <xdr:col>8</xdr:col>
      <xdr:colOff>703129</xdr:colOff>
      <xdr:row>36</xdr:row>
      <xdr:rowOff>18024</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AB6A1184-4C81-D31F-90A5-2293DE3AE0DD}"/>
            </a:ext>
          </a:extLst>
        </xdr:cNvPr>
        <xdr:cNvSpPr/>
      </xdr:nvSpPr>
      <xdr:spPr>
        <a:xfrm>
          <a:off x="10060207" y="7608071"/>
          <a:ext cx="2743200" cy="429768"/>
        </a:xfrm>
        <a:prstGeom prst="rect">
          <a:avLst/>
        </a:prstGeom>
        <a:solidFill>
          <a:schemeClr val="bg1">
            <a:lumMod val="85000"/>
          </a:schemeClr>
        </a:solidFill>
        <a:ln>
          <a:noFill/>
        </a:ln>
        <a:scene3d>
          <a:camera prst="orthographicFront"/>
          <a:lightRig rig="threePt" dir="t"/>
        </a:scene3d>
        <a:sp3d>
          <a:bevelT prst="convex"/>
        </a:sp3d>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ctr"/>
        <a:lstStyle/>
        <a:p>
          <a:pPr marL="0" indent="0" algn="ctr"/>
          <a:r>
            <a:rPr lang="en-US" sz="1100" b="0" i="0">
              <a:solidFill>
                <a:sysClr val="windowText" lastClr="000000"/>
              </a:solidFill>
              <a:latin typeface="+mn-lt"/>
              <a:ea typeface="+mn-ea"/>
              <a:cs typeface="+mn-cs"/>
            </a:rPr>
            <a:t>Navigate to "III. Expansion data"</a:t>
          </a:r>
        </a:p>
      </xdr:txBody>
    </xdr:sp>
    <xdr:clientData/>
  </xdr:twoCellAnchor>
  <xdr:twoCellAnchor editAs="oneCell">
    <xdr:from>
      <xdr:col>7</xdr:col>
      <xdr:colOff>921898</xdr:colOff>
      <xdr:row>1</xdr:row>
      <xdr:rowOff>117592</xdr:rowOff>
    </xdr:from>
    <xdr:to>
      <xdr:col>10</xdr:col>
      <xdr:colOff>429275</xdr:colOff>
      <xdr:row>4</xdr:row>
      <xdr:rowOff>58861</xdr:rowOff>
    </xdr:to>
    <xdr:pic>
      <xdr:nvPicPr>
        <xdr:cNvPr id="5" name="Picture 4">
          <a:extLst>
            <a:ext uri="{FF2B5EF4-FFF2-40B4-BE49-F238E27FC236}">
              <a16:creationId xmlns:a16="http://schemas.microsoft.com/office/drawing/2014/main" id="{6A0B2F69-69C2-A046-9B6B-4AEA2C1AA9DE}"/>
            </a:ext>
          </a:extLst>
        </xdr:cNvPr>
        <xdr:cNvPicPr>
          <a:picLocks noChangeAspect="1"/>
        </xdr:cNvPicPr>
      </xdr:nvPicPr>
      <xdr:blipFill>
        <a:blip xmlns:r="http://schemas.openxmlformats.org/officeDocument/2006/relationships" r:embed="rId4"/>
        <a:stretch>
          <a:fillRect/>
        </a:stretch>
      </xdr:blipFill>
      <xdr:spPr>
        <a:xfrm>
          <a:off x="11634583" y="305740"/>
          <a:ext cx="2141451" cy="1034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19</xdr:col>
      <xdr:colOff>30102</xdr:colOff>
      <xdr:row>39</xdr:row>
      <xdr:rowOff>16049</xdr:rowOff>
    </xdr:from>
    <xdr:to>
      <xdr:col>21</xdr:col>
      <xdr:colOff>793871</xdr:colOff>
      <xdr:row>43</xdr:row>
      <xdr:rowOff>67815</xdr:rowOff>
    </xdr:to>
    <xdr:pic>
      <xdr:nvPicPr>
        <xdr:cNvPr id="11" name="Picture 4">
          <a:extLst>
            <a:ext uri="{FF2B5EF4-FFF2-40B4-BE49-F238E27FC236}">
              <a16:creationId xmlns:a16="http://schemas.microsoft.com/office/drawing/2014/main" id="{DAFBEA1B-461B-984C-A881-174E26AF5FE3}"/>
            </a:ext>
          </a:extLst>
        </xdr:cNvPr>
        <xdr:cNvPicPr>
          <a:picLocks noChangeAspect="1"/>
        </xdr:cNvPicPr>
      </xdr:nvPicPr>
      <xdr:blipFill>
        <a:blip xmlns:r="http://schemas.openxmlformats.org/officeDocument/2006/relationships" r:embed="rId1"/>
        <a:stretch>
          <a:fillRect/>
        </a:stretch>
      </xdr:blipFill>
      <xdr:spPr>
        <a:xfrm>
          <a:off x="23533569" y="10311001"/>
          <a:ext cx="2829635" cy="1414477"/>
        </a:xfrm>
        <a:prstGeom prst="rect">
          <a:avLst/>
        </a:prstGeom>
      </xdr:spPr>
    </xdr:pic>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19</xdr:col>
      <xdr:colOff>328991</xdr:colOff>
      <xdr:row>38</xdr:row>
      <xdr:rowOff>170544</xdr:rowOff>
    </xdr:from>
    <xdr:to>
      <xdr:col>21</xdr:col>
      <xdr:colOff>958795</xdr:colOff>
      <xdr:row>45</xdr:row>
      <xdr:rowOff>165703</xdr:rowOff>
    </xdr:to>
    <xdr:pic>
      <xdr:nvPicPr>
        <xdr:cNvPr id="8" name="Picture 4">
          <a:extLst>
            <a:ext uri="{FF2B5EF4-FFF2-40B4-BE49-F238E27FC236}">
              <a16:creationId xmlns:a16="http://schemas.microsoft.com/office/drawing/2014/main" id="{AED78B5B-D848-8B4D-9D8B-2C9121C144CA}"/>
            </a:ext>
          </a:extLst>
        </xdr:cNvPr>
        <xdr:cNvPicPr>
          <a:picLocks noChangeAspect="1"/>
        </xdr:cNvPicPr>
      </xdr:nvPicPr>
      <xdr:blipFill>
        <a:blip xmlns:r="http://schemas.openxmlformats.org/officeDocument/2006/relationships" r:embed="rId1"/>
        <a:stretch>
          <a:fillRect/>
        </a:stretch>
      </xdr:blipFill>
      <xdr:spPr>
        <a:xfrm>
          <a:off x="23222858" y="10178144"/>
          <a:ext cx="2831137" cy="14006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122085</xdr:colOff>
      <xdr:row>37</xdr:row>
      <xdr:rowOff>238705</xdr:rowOff>
    </xdr:from>
    <xdr:to>
      <xdr:col>21</xdr:col>
      <xdr:colOff>894612</xdr:colOff>
      <xdr:row>43</xdr:row>
      <xdr:rowOff>270114</xdr:rowOff>
    </xdr:to>
    <xdr:pic>
      <xdr:nvPicPr>
        <xdr:cNvPr id="8" name="Picture 4">
          <a:extLst>
            <a:ext uri="{FF2B5EF4-FFF2-40B4-BE49-F238E27FC236}">
              <a16:creationId xmlns:a16="http://schemas.microsoft.com/office/drawing/2014/main" id="{9450BADD-4C0D-B14A-8D77-6B7807B16E5D}"/>
            </a:ext>
          </a:extLst>
        </xdr:cNvPr>
        <xdr:cNvPicPr>
          <a:picLocks noChangeAspect="1"/>
        </xdr:cNvPicPr>
      </xdr:nvPicPr>
      <xdr:blipFill>
        <a:blip xmlns:r="http://schemas.openxmlformats.org/officeDocument/2006/relationships" r:embed="rId1"/>
        <a:stretch>
          <a:fillRect/>
        </a:stretch>
      </xdr:blipFill>
      <xdr:spPr>
        <a:xfrm>
          <a:off x="23117552" y="10330972"/>
          <a:ext cx="2838393" cy="13691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1188936</xdr:colOff>
      <xdr:row>6</xdr:row>
      <xdr:rowOff>27022</xdr:rowOff>
    </xdr:from>
    <xdr:to>
      <xdr:col>15</xdr:col>
      <xdr:colOff>1411876</xdr:colOff>
      <xdr:row>8</xdr:row>
      <xdr:rowOff>314208</xdr:rowOff>
    </xdr:to>
    <xdr:pic>
      <xdr:nvPicPr>
        <xdr:cNvPr id="4" name="Picture 4">
          <a:extLst>
            <a:ext uri="{FF2B5EF4-FFF2-40B4-BE49-F238E27FC236}">
              <a16:creationId xmlns:a16="http://schemas.microsoft.com/office/drawing/2014/main" id="{57F50E47-CD44-194F-AFE3-47E155206F4E}"/>
            </a:ext>
          </a:extLst>
        </xdr:cNvPr>
        <xdr:cNvPicPr>
          <a:picLocks noChangeAspect="1"/>
        </xdr:cNvPicPr>
      </xdr:nvPicPr>
      <xdr:blipFill>
        <a:blip xmlns:r="http://schemas.openxmlformats.org/officeDocument/2006/relationships" r:embed="rId1"/>
        <a:stretch>
          <a:fillRect/>
        </a:stretch>
      </xdr:blipFill>
      <xdr:spPr>
        <a:xfrm>
          <a:off x="18225851" y="2040107"/>
          <a:ext cx="2141451" cy="1034815"/>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59999389629810485"/>
  </sheetPr>
  <dimension ref="A1:BF238"/>
  <sheetViews>
    <sheetView showGridLines="0" tabSelected="1" topLeftCell="A5" zoomScaleNormal="100" workbookViewId="0">
      <selection activeCell="E40" sqref="E40"/>
    </sheetView>
  </sheetViews>
  <sheetFormatPr baseColWidth="10" defaultColWidth="0" defaultRowHeight="15" customHeight="1" zeroHeight="1" x14ac:dyDescent="0.2"/>
  <cols>
    <col min="1" max="2" width="4" style="203" customWidth="1"/>
    <col min="3" max="3" width="46.33203125" style="203" customWidth="1"/>
    <col min="4" max="4" width="59.1640625" style="203" customWidth="1"/>
    <col min="5" max="5" width="10.83203125" style="203" customWidth="1"/>
    <col min="6" max="6" width="3.33203125" style="203" customWidth="1"/>
    <col min="7" max="7" width="13" style="203" customWidth="1"/>
    <col min="8" max="8" width="18.1640625" style="203" customWidth="1"/>
    <col min="9" max="9" width="13" style="203" customWidth="1"/>
    <col min="10" max="10" width="3.33203125" style="203" customWidth="1"/>
    <col min="11" max="11" width="10.83203125" style="203" customWidth="1"/>
    <col min="12" max="58" width="10.83203125" style="203" hidden="1" customWidth="1"/>
    <col min="59" max="16384" width="11.1640625" style="203" hidden="1"/>
  </cols>
  <sheetData>
    <row r="1" spans="1:58" customFormat="1" ht="15.75" customHeight="1" x14ac:dyDescent="0.2">
      <c r="A1" s="200"/>
      <c r="B1" s="200"/>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row>
    <row r="2" spans="1:58" customFormat="1" ht="40" customHeight="1" x14ac:dyDescent="0.2">
      <c r="A2" s="183"/>
      <c r="B2" s="183"/>
      <c r="C2" s="509" t="s">
        <v>773</v>
      </c>
      <c r="D2" s="509"/>
      <c r="E2" s="509"/>
      <c r="F2" s="509"/>
      <c r="G2" s="509"/>
      <c r="H2" s="509"/>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row>
    <row r="3" spans="1:58" customFormat="1" ht="24" customHeight="1" x14ac:dyDescent="0.2">
      <c r="A3" s="200"/>
      <c r="B3" s="200"/>
      <c r="C3" s="510" t="s">
        <v>774</v>
      </c>
      <c r="D3" s="510"/>
      <c r="E3" s="510"/>
      <c r="F3" s="510"/>
      <c r="G3" s="51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row>
    <row r="4" spans="1:58" customFormat="1" ht="24" customHeight="1" x14ac:dyDescent="0.2">
      <c r="A4" s="200"/>
      <c r="B4" s="200"/>
      <c r="C4" s="510"/>
      <c r="D4" s="510"/>
      <c r="E4" s="510"/>
      <c r="F4" s="510"/>
      <c r="G4" s="510"/>
      <c r="H4" s="200"/>
      <c r="I4" s="200"/>
      <c r="J4" s="200"/>
      <c r="K4" s="200"/>
      <c r="L4" s="200"/>
      <c r="M4" s="200"/>
      <c r="N4" s="200"/>
      <c r="O4" s="200"/>
      <c r="P4" s="200"/>
      <c r="Q4" s="200"/>
      <c r="R4" s="200"/>
      <c r="S4" s="200"/>
      <c r="T4" s="200"/>
      <c r="U4" s="200"/>
      <c r="V4" s="200"/>
      <c r="W4" s="200"/>
      <c r="X4" s="200"/>
      <c r="Y4" s="200"/>
      <c r="Z4" s="200"/>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row>
    <row r="5" spans="1:58" customFormat="1" ht="24" customHeight="1" x14ac:dyDescent="0.2">
      <c r="A5" s="200"/>
      <c r="B5" s="200"/>
      <c r="C5" s="510"/>
      <c r="D5" s="510"/>
      <c r="E5" s="510"/>
      <c r="F5" s="510"/>
      <c r="G5" s="51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row>
    <row r="6" spans="1:58" customFormat="1" ht="24" customHeight="1" x14ac:dyDescent="0.2">
      <c r="A6" s="200"/>
      <c r="B6" s="200"/>
      <c r="C6" s="510"/>
      <c r="D6" s="510"/>
      <c r="E6" s="510"/>
      <c r="F6" s="510"/>
      <c r="G6" s="510"/>
      <c r="H6" s="200"/>
      <c r="I6" s="200"/>
      <c r="J6" s="200"/>
      <c r="K6" s="200"/>
      <c r="L6" s="200"/>
      <c r="M6" s="200"/>
      <c r="N6" s="200"/>
      <c r="O6" s="200"/>
      <c r="P6" s="200"/>
      <c r="Q6" s="200"/>
      <c r="R6" s="200"/>
      <c r="S6" s="200"/>
      <c r="T6" s="200"/>
      <c r="U6" s="200"/>
      <c r="V6" s="200"/>
      <c r="W6" s="200"/>
      <c r="X6" s="200"/>
      <c r="Y6" s="200"/>
      <c r="Z6" s="200"/>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row>
    <row r="7" spans="1:58" customFormat="1" ht="24" customHeight="1" x14ac:dyDescent="0.2">
      <c r="A7" s="200"/>
      <c r="B7" s="200"/>
      <c r="C7" s="510"/>
      <c r="D7" s="510"/>
      <c r="E7" s="510"/>
      <c r="F7" s="510"/>
      <c r="G7" s="510"/>
      <c r="H7" s="200"/>
      <c r="I7" s="200"/>
      <c r="J7" s="200"/>
      <c r="K7" s="200"/>
      <c r="L7" s="200"/>
      <c r="M7" s="200"/>
      <c r="N7" s="200"/>
      <c r="O7" s="200"/>
      <c r="P7" s="200"/>
      <c r="Q7" s="200"/>
      <c r="R7" s="200"/>
      <c r="S7" s="200"/>
      <c r="T7" s="200"/>
      <c r="U7" s="200"/>
      <c r="V7" s="200"/>
      <c r="W7" s="200"/>
      <c r="X7" s="200"/>
      <c r="Y7" s="200"/>
      <c r="Z7" s="200"/>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row>
    <row r="8" spans="1:58" customFormat="1" ht="24" customHeight="1" x14ac:dyDescent="0.2">
      <c r="A8" s="200"/>
      <c r="B8" s="200"/>
      <c r="C8" s="510"/>
      <c r="D8" s="510"/>
      <c r="E8" s="510"/>
      <c r="F8" s="510"/>
      <c r="G8" s="510"/>
      <c r="H8" s="200"/>
      <c r="I8" s="200"/>
      <c r="J8" s="200"/>
      <c r="K8" s="200"/>
      <c r="L8" s="200"/>
      <c r="M8" s="200"/>
      <c r="N8" s="200"/>
      <c r="O8" s="200"/>
      <c r="P8" s="200"/>
      <c r="Q8" s="200"/>
      <c r="R8" s="200"/>
      <c r="S8" s="200"/>
      <c r="T8" s="200"/>
      <c r="U8" s="200"/>
      <c r="V8" s="200"/>
      <c r="W8" s="200"/>
      <c r="X8" s="200"/>
      <c r="Y8" s="200"/>
      <c r="Z8" s="200"/>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row>
    <row r="9" spans="1:58" customFormat="1" ht="24" customHeight="1" x14ac:dyDescent="0.2">
      <c r="A9" s="200"/>
      <c r="B9" s="200"/>
      <c r="C9" s="510"/>
      <c r="D9" s="510"/>
      <c r="E9" s="510"/>
      <c r="F9" s="510"/>
      <c r="G9" s="510"/>
      <c r="H9" s="200"/>
      <c r="I9" s="200"/>
      <c r="J9" s="200"/>
      <c r="K9" s="200"/>
      <c r="L9" s="200"/>
      <c r="M9" s="200"/>
      <c r="N9" s="200"/>
      <c r="O9" s="200"/>
      <c r="P9" s="200"/>
      <c r="Q9" s="200"/>
      <c r="R9" s="200"/>
      <c r="S9" s="200"/>
      <c r="T9" s="200"/>
      <c r="U9" s="200"/>
      <c r="V9" s="200"/>
      <c r="W9" s="200"/>
      <c r="X9" s="200"/>
      <c r="Y9" s="200"/>
      <c r="Z9" s="200"/>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row>
    <row r="10" spans="1:58" customFormat="1" ht="24" customHeight="1" x14ac:dyDescent="0.2">
      <c r="A10" s="200"/>
      <c r="B10" s="200"/>
      <c r="C10" s="510"/>
      <c r="D10" s="510"/>
      <c r="E10" s="510"/>
      <c r="F10" s="510"/>
      <c r="G10" s="51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row>
    <row r="11" spans="1:58" customFormat="1" ht="24" customHeight="1" x14ac:dyDescent="0.2">
      <c r="A11" s="200"/>
      <c r="B11" s="200"/>
      <c r="C11" s="510"/>
      <c r="D11" s="510"/>
      <c r="E11" s="510"/>
      <c r="F11" s="510"/>
      <c r="G11" s="51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row>
    <row r="12" spans="1:58" customFormat="1" ht="24" customHeight="1" x14ac:dyDescent="0.2">
      <c r="A12" s="200"/>
      <c r="B12" s="200"/>
      <c r="C12" s="510"/>
      <c r="D12" s="510"/>
      <c r="E12" s="510"/>
      <c r="F12" s="510"/>
      <c r="G12" s="51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200"/>
      <c r="BF12" s="200"/>
    </row>
    <row r="13" spans="1:58" customFormat="1" ht="24" customHeight="1" x14ac:dyDescent="0.2">
      <c r="A13" s="200"/>
      <c r="B13" s="200"/>
      <c r="C13" s="510"/>
      <c r="D13" s="510"/>
      <c r="E13" s="510"/>
      <c r="F13" s="510"/>
      <c r="G13" s="51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row>
    <row r="14" spans="1:58" customFormat="1" ht="24" customHeight="1" x14ac:dyDescent="0.2">
      <c r="A14" s="200"/>
      <c r="B14" s="200"/>
      <c r="C14" s="510"/>
      <c r="D14" s="510"/>
      <c r="E14" s="510"/>
      <c r="F14" s="510"/>
      <c r="G14" s="51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row>
    <row r="15" spans="1:58" customFormat="1" ht="24" customHeight="1" x14ac:dyDescent="0.2">
      <c r="A15" s="200"/>
      <c r="B15" s="200"/>
      <c r="C15" s="510"/>
      <c r="D15" s="510"/>
      <c r="E15" s="510"/>
      <c r="F15" s="510"/>
      <c r="G15" s="51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row>
    <row r="16" spans="1:58" customFormat="1" ht="24" customHeight="1" x14ac:dyDescent="0.2">
      <c r="A16" s="200"/>
      <c r="B16" s="200"/>
      <c r="C16" s="510"/>
      <c r="D16" s="510"/>
      <c r="E16" s="510"/>
      <c r="F16" s="510"/>
      <c r="G16" s="510"/>
      <c r="H16" s="200"/>
      <c r="I16" s="200"/>
      <c r="J16" s="200"/>
      <c r="K16" s="200"/>
      <c r="L16" s="200"/>
      <c r="M16" s="200"/>
      <c r="N16" s="200"/>
      <c r="O16" s="200"/>
      <c r="P16" s="200"/>
      <c r="Q16" s="200"/>
      <c r="R16" s="200"/>
      <c r="S16" s="200"/>
      <c r="T16" s="200"/>
      <c r="U16" s="200"/>
      <c r="V16" s="200"/>
      <c r="W16" s="200"/>
      <c r="X16" s="200"/>
      <c r="Y16" s="200"/>
      <c r="Z16" s="200"/>
      <c r="AA16" s="200"/>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00"/>
      <c r="BE16" s="200"/>
      <c r="BF16" s="200"/>
    </row>
    <row r="17" spans="1:58" customFormat="1" ht="15.75" customHeight="1" x14ac:dyDescent="0.2">
      <c r="A17" s="200"/>
      <c r="B17" s="200"/>
      <c r="C17" s="201"/>
      <c r="D17" s="201"/>
      <c r="E17" s="201"/>
      <c r="F17" s="201"/>
      <c r="G17" s="201"/>
      <c r="H17" s="200"/>
      <c r="I17" s="200"/>
      <c r="J17" s="200"/>
      <c r="K17" s="200"/>
      <c r="L17" s="200"/>
      <c r="M17" s="200"/>
      <c r="N17" s="200"/>
      <c r="O17" s="200"/>
      <c r="P17" s="200"/>
      <c r="Q17" s="200"/>
      <c r="R17" s="200"/>
      <c r="S17" s="200"/>
      <c r="T17" s="200"/>
      <c r="U17" s="200"/>
      <c r="V17" s="200"/>
      <c r="W17" s="200"/>
      <c r="X17" s="200"/>
      <c r="Y17" s="200"/>
      <c r="Z17" s="200"/>
      <c r="AA17" s="200"/>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200"/>
      <c r="BF17" s="200"/>
    </row>
    <row r="18" spans="1:58" s="209" customFormat="1" ht="26" customHeight="1" thickBot="1" x14ac:dyDescent="0.25">
      <c r="A18" s="205"/>
      <c r="B18" s="205"/>
      <c r="C18" s="208"/>
      <c r="D18" s="208"/>
      <c r="E18" s="205"/>
      <c r="F18" s="205"/>
      <c r="G18" s="205"/>
      <c r="H18" s="205"/>
      <c r="I18" s="205"/>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05"/>
      <c r="AR18" s="205"/>
      <c r="AS18" s="205"/>
      <c r="AT18" s="205"/>
      <c r="AU18" s="205"/>
      <c r="AV18" s="205"/>
      <c r="AW18" s="205"/>
      <c r="AX18" s="205"/>
      <c r="AY18" s="205"/>
      <c r="AZ18" s="205"/>
      <c r="BA18" s="205"/>
      <c r="BB18" s="205"/>
      <c r="BC18" s="205"/>
      <c r="BD18" s="205"/>
      <c r="BE18" s="205"/>
      <c r="BF18" s="205"/>
    </row>
    <row r="19" spans="1:58" s="209" customFormat="1" ht="20" thickBot="1" x14ac:dyDescent="0.25">
      <c r="A19" s="208"/>
      <c r="B19" s="208"/>
      <c r="C19" s="314" t="s">
        <v>652</v>
      </c>
      <c r="D19" s="315"/>
      <c r="E19" s="208"/>
      <c r="F19" s="208"/>
      <c r="G19" s="511" t="s">
        <v>707</v>
      </c>
      <c r="H19" s="511"/>
      <c r="I19" s="511"/>
      <c r="J19" s="208"/>
      <c r="K19" s="208"/>
      <c r="L19" s="208"/>
      <c r="M19" s="208"/>
      <c r="N19" s="208"/>
      <c r="O19" s="208"/>
      <c r="P19" s="208"/>
      <c r="Q19" s="208"/>
      <c r="R19" s="208"/>
      <c r="S19" s="208"/>
      <c r="T19" s="208"/>
      <c r="U19" s="208"/>
      <c r="V19" s="208"/>
      <c r="W19" s="208"/>
      <c r="X19" s="208"/>
      <c r="Y19" s="208"/>
      <c r="Z19" s="208"/>
      <c r="AA19" s="208"/>
      <c r="AB19" s="208"/>
      <c r="AC19" s="208"/>
      <c r="AD19" s="208"/>
      <c r="AE19" s="208"/>
      <c r="AF19" s="208"/>
      <c r="AG19" s="208"/>
      <c r="AH19" s="208"/>
      <c r="AI19" s="208"/>
      <c r="AJ19" s="208"/>
      <c r="AK19" s="208"/>
      <c r="AL19" s="208"/>
      <c r="AM19" s="208"/>
      <c r="AN19" s="208"/>
      <c r="AO19" s="208"/>
      <c r="AP19" s="208"/>
      <c r="AQ19" s="208"/>
      <c r="AR19" s="208"/>
      <c r="AS19" s="208"/>
      <c r="AT19" s="208"/>
      <c r="AU19" s="208"/>
      <c r="AV19" s="208"/>
      <c r="AW19" s="208"/>
      <c r="AX19" s="208"/>
      <c r="AY19" s="208"/>
      <c r="AZ19" s="208"/>
      <c r="BA19" s="208"/>
      <c r="BB19" s="208"/>
      <c r="BC19" s="208"/>
      <c r="BD19" s="208"/>
      <c r="BE19" s="208"/>
      <c r="BF19" s="208"/>
    </row>
    <row r="20" spans="1:58" s="209" customFormat="1" ht="14" customHeight="1" thickBot="1" x14ac:dyDescent="0.25">
      <c r="A20" s="205"/>
      <c r="B20" s="205"/>
      <c r="C20" s="312"/>
      <c r="D20" s="210"/>
      <c r="E20" s="205"/>
      <c r="F20" s="205"/>
      <c r="G20" s="512"/>
      <c r="H20" s="512"/>
      <c r="I20" s="512"/>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05"/>
      <c r="AL20" s="205"/>
      <c r="AM20" s="205"/>
      <c r="AN20" s="205"/>
      <c r="AO20" s="205"/>
      <c r="AP20" s="205"/>
      <c r="AQ20" s="205"/>
      <c r="AR20" s="205"/>
      <c r="AS20" s="205"/>
      <c r="AT20" s="205"/>
      <c r="AU20" s="205"/>
      <c r="AV20" s="205"/>
      <c r="AW20" s="205"/>
      <c r="AX20" s="205"/>
      <c r="AY20" s="205"/>
      <c r="AZ20" s="205"/>
      <c r="BA20" s="205"/>
      <c r="BB20" s="205"/>
      <c r="BC20" s="205"/>
      <c r="BD20" s="205"/>
      <c r="BE20" s="205"/>
      <c r="BF20" s="205"/>
    </row>
    <row r="21" spans="1:58" s="209" customFormat="1" ht="20" thickBot="1" x14ac:dyDescent="0.25">
      <c r="A21" s="205"/>
      <c r="B21" s="205"/>
      <c r="C21" s="314" t="s">
        <v>0</v>
      </c>
      <c r="D21" s="316"/>
      <c r="E21" s="205"/>
      <c r="F21" s="208"/>
      <c r="G21" s="513" t="str">
        <f>IF(D24="","Please specify your country of interest",IF(D27="","Please specify the type of fossil fuel",IF(AND(D27&lt;&gt;0,OR(D29="",D31="")),"Please specify the Project start year &amp; Scenario analysis end year",IFERROR(VLOOKUP(C34&amp;D34&amp;C35&amp;D35&amp;C36&amp;D36,'3.0. Lists'!D92:E112,2,0),'3.0. Lists'!E100))))</f>
        <v>Please specify your country of interest</v>
      </c>
      <c r="H21" s="514"/>
      <c r="I21" s="515"/>
      <c r="J21" s="208"/>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5"/>
      <c r="AY21" s="205"/>
      <c r="AZ21" s="205"/>
      <c r="BA21" s="205"/>
      <c r="BB21" s="205"/>
      <c r="BC21" s="205"/>
      <c r="BD21" s="205"/>
      <c r="BE21" s="205"/>
      <c r="BF21" s="205"/>
    </row>
    <row r="22" spans="1:58" s="209" customFormat="1" ht="14" customHeight="1" x14ac:dyDescent="0.2">
      <c r="A22" s="205"/>
      <c r="B22" s="205"/>
      <c r="C22" s="206"/>
      <c r="D22" s="211"/>
      <c r="E22" s="205"/>
      <c r="F22" s="208"/>
      <c r="G22" s="516"/>
      <c r="H22" s="517"/>
      <c r="I22" s="518"/>
      <c r="J22" s="208"/>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5"/>
      <c r="BC22" s="205"/>
      <c r="BD22" s="205"/>
      <c r="BE22" s="205"/>
      <c r="BF22" s="205"/>
    </row>
    <row r="23" spans="1:58" s="209" customFormat="1" ht="19" x14ac:dyDescent="0.2">
      <c r="A23" s="205"/>
      <c r="B23" s="205"/>
      <c r="C23" s="206" t="s">
        <v>2</v>
      </c>
      <c r="D23" s="207" t="str">
        <f>IFERROR(VLOOKUP(D21,'3.0. Lists'!K2:M251,3,0),"")</f>
        <v/>
      </c>
      <c r="E23" s="205"/>
      <c r="F23" s="208"/>
      <c r="G23" s="516"/>
      <c r="H23" s="517"/>
      <c r="I23" s="518"/>
      <c r="J23" s="208"/>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c r="AN23" s="205"/>
      <c r="AO23" s="205"/>
      <c r="AP23" s="205"/>
      <c r="AQ23" s="205"/>
      <c r="AR23" s="205"/>
      <c r="AS23" s="205"/>
      <c r="AT23" s="205"/>
      <c r="AU23" s="205"/>
      <c r="AV23" s="205"/>
      <c r="AW23" s="205"/>
      <c r="AX23" s="205"/>
      <c r="AY23" s="205"/>
      <c r="AZ23" s="205"/>
      <c r="BA23" s="205"/>
      <c r="BB23" s="205"/>
      <c r="BC23" s="205"/>
      <c r="BD23" s="205"/>
      <c r="BE23" s="205"/>
      <c r="BF23" s="205"/>
    </row>
    <row r="24" spans="1:58" s="209" customFormat="1" ht="19" x14ac:dyDescent="0.2">
      <c r="A24" s="205"/>
      <c r="B24" s="205"/>
      <c r="C24" s="206" t="s">
        <v>3</v>
      </c>
      <c r="D24" s="207" t="str">
        <f>IFERROR(VLOOKUP(D23,'3.0. Lists'!J$2:L$251,3,0),"")</f>
        <v/>
      </c>
      <c r="E24" s="205"/>
      <c r="F24" s="208"/>
      <c r="G24" s="516"/>
      <c r="H24" s="517"/>
      <c r="I24" s="518"/>
      <c r="J24" s="208"/>
      <c r="K24" s="205"/>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05"/>
      <c r="AQ24" s="205"/>
      <c r="AR24" s="205"/>
      <c r="AS24" s="205"/>
      <c r="AT24" s="205"/>
      <c r="AU24" s="205"/>
      <c r="AV24" s="205"/>
      <c r="AW24" s="205"/>
      <c r="AX24" s="205"/>
      <c r="AY24" s="205"/>
      <c r="AZ24" s="205"/>
      <c r="BA24" s="205"/>
      <c r="BB24" s="205"/>
      <c r="BC24" s="205"/>
      <c r="BD24" s="205"/>
      <c r="BE24" s="205"/>
      <c r="BF24" s="205"/>
    </row>
    <row r="25" spans="1:58" s="209" customFormat="1" ht="11" customHeight="1" x14ac:dyDescent="0.2">
      <c r="A25" s="205"/>
      <c r="B25" s="205"/>
      <c r="C25" s="206"/>
      <c r="D25" s="207"/>
      <c r="E25" s="205"/>
      <c r="F25" s="208"/>
      <c r="G25" s="516"/>
      <c r="H25" s="517"/>
      <c r="I25" s="518"/>
      <c r="J25" s="208"/>
      <c r="K25" s="205"/>
      <c r="L25" s="205"/>
      <c r="M25" s="205"/>
      <c r="N25" s="205"/>
      <c r="O25" s="205"/>
      <c r="P25" s="205"/>
      <c r="Q25" s="205"/>
      <c r="R25" s="205"/>
      <c r="S25" s="205"/>
      <c r="T25" s="205"/>
      <c r="U25" s="205"/>
      <c r="V25" s="205"/>
      <c r="W25" s="205"/>
      <c r="X25" s="205"/>
      <c r="Y25" s="205"/>
      <c r="Z25" s="205"/>
      <c r="AA25" s="205"/>
      <c r="AB25" s="205"/>
      <c r="AC25" s="205"/>
      <c r="AD25" s="205"/>
      <c r="AE25" s="205"/>
      <c r="AF25" s="205"/>
      <c r="AG25" s="205"/>
      <c r="AH25" s="205"/>
      <c r="AI25" s="205"/>
      <c r="AJ25" s="205"/>
      <c r="AK25" s="205"/>
      <c r="AL25" s="205"/>
      <c r="AM25" s="205"/>
      <c r="AN25" s="205"/>
      <c r="AO25" s="205"/>
      <c r="AP25" s="205"/>
      <c r="AQ25" s="205"/>
      <c r="AR25" s="205"/>
      <c r="AS25" s="205"/>
      <c r="AT25" s="205"/>
      <c r="AU25" s="205"/>
      <c r="AV25" s="205"/>
      <c r="AW25" s="205"/>
      <c r="AX25" s="205"/>
      <c r="AY25" s="205"/>
      <c r="AZ25" s="205"/>
      <c r="BA25" s="205"/>
      <c r="BB25" s="205"/>
      <c r="BC25" s="205"/>
      <c r="BD25" s="205"/>
      <c r="BE25" s="205"/>
      <c r="BF25" s="205"/>
    </row>
    <row r="26" spans="1:58" s="209" customFormat="1" ht="14" customHeight="1" thickBot="1" x14ac:dyDescent="0.25">
      <c r="A26" s="205"/>
      <c r="B26" s="205"/>
      <c r="C26" s="212"/>
      <c r="D26" s="211"/>
      <c r="E26" s="205"/>
      <c r="F26" s="208"/>
      <c r="G26" s="516"/>
      <c r="H26" s="517"/>
      <c r="I26" s="518"/>
      <c r="J26" s="208"/>
      <c r="K26" s="205"/>
      <c r="L26" s="205"/>
      <c r="M26" s="205"/>
      <c r="N26" s="205"/>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c r="AL26" s="205"/>
      <c r="AM26" s="205"/>
      <c r="AN26" s="205"/>
      <c r="AO26" s="205"/>
      <c r="AP26" s="205"/>
      <c r="AQ26" s="205"/>
      <c r="AR26" s="205"/>
      <c r="AS26" s="205"/>
      <c r="AT26" s="205"/>
      <c r="AU26" s="205"/>
      <c r="AV26" s="205"/>
      <c r="AW26" s="205"/>
      <c r="AX26" s="205"/>
      <c r="AY26" s="205"/>
      <c r="AZ26" s="205"/>
      <c r="BA26" s="205"/>
      <c r="BB26" s="205"/>
      <c r="BC26" s="205"/>
      <c r="BD26" s="205"/>
      <c r="BE26" s="205"/>
      <c r="BF26" s="205"/>
    </row>
    <row r="27" spans="1:58" s="209" customFormat="1" ht="20" thickBot="1" x14ac:dyDescent="0.25">
      <c r="A27" s="205"/>
      <c r="B27" s="205"/>
      <c r="C27" s="314" t="s">
        <v>7</v>
      </c>
      <c r="D27" s="317"/>
      <c r="E27" s="205"/>
      <c r="F27" s="208"/>
      <c r="G27" s="516"/>
      <c r="H27" s="517"/>
      <c r="I27" s="518"/>
      <c r="J27" s="208"/>
      <c r="K27" s="205"/>
      <c r="L27" s="205"/>
      <c r="M27" s="205"/>
      <c r="N27" s="205"/>
      <c r="O27" s="205"/>
      <c r="P27" s="205"/>
      <c r="Q27" s="205"/>
      <c r="R27" s="205"/>
      <c r="S27" s="205"/>
      <c r="T27" s="205"/>
      <c r="U27" s="205"/>
      <c r="V27" s="205"/>
      <c r="W27" s="205"/>
      <c r="X27" s="205"/>
      <c r="Y27" s="205"/>
      <c r="Z27" s="205"/>
      <c r="AA27" s="205"/>
      <c r="AB27" s="205"/>
      <c r="AC27" s="205"/>
      <c r="AD27" s="205"/>
      <c r="AE27" s="205"/>
      <c r="AF27" s="205"/>
      <c r="AG27" s="205"/>
      <c r="AH27" s="205"/>
      <c r="AI27" s="205"/>
      <c r="AJ27" s="205"/>
      <c r="AK27" s="205"/>
      <c r="AL27" s="205"/>
      <c r="AM27" s="205"/>
      <c r="AN27" s="205"/>
      <c r="AO27" s="205"/>
      <c r="AP27" s="205"/>
      <c r="AQ27" s="205"/>
      <c r="AR27" s="205"/>
      <c r="AS27" s="205"/>
      <c r="AT27" s="205"/>
      <c r="AU27" s="205"/>
      <c r="AV27" s="205"/>
      <c r="AW27" s="205"/>
      <c r="AX27" s="205"/>
      <c r="AY27" s="205"/>
      <c r="AZ27" s="205"/>
      <c r="BA27" s="205"/>
      <c r="BB27" s="205"/>
      <c r="BC27" s="205"/>
      <c r="BD27" s="205"/>
      <c r="BE27" s="205"/>
      <c r="BF27" s="205"/>
    </row>
    <row r="28" spans="1:58" s="209" customFormat="1" ht="14" customHeight="1" thickBot="1" x14ac:dyDescent="0.25">
      <c r="A28" s="205"/>
      <c r="B28" s="205"/>
      <c r="C28" s="313"/>
      <c r="D28" s="211"/>
      <c r="E28" s="205"/>
      <c r="F28" s="208"/>
      <c r="G28" s="516"/>
      <c r="H28" s="517"/>
      <c r="I28" s="518"/>
      <c r="J28" s="208"/>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row>
    <row r="29" spans="1:58" s="209" customFormat="1" ht="20" thickBot="1" x14ac:dyDescent="0.25">
      <c r="A29" s="205"/>
      <c r="B29" s="205"/>
      <c r="C29" s="314" t="s">
        <v>708</v>
      </c>
      <c r="D29" s="316"/>
      <c r="E29" s="205"/>
      <c r="F29" s="208"/>
      <c r="G29" s="519"/>
      <c r="H29" s="520"/>
      <c r="I29" s="521"/>
      <c r="J29" s="208"/>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05"/>
      <c r="AL29" s="205"/>
      <c r="AM29" s="205"/>
      <c r="AN29" s="205"/>
      <c r="AO29" s="205"/>
      <c r="AP29" s="205"/>
      <c r="AQ29" s="205"/>
      <c r="AR29" s="205"/>
      <c r="AS29" s="205"/>
      <c r="AT29" s="205"/>
      <c r="AU29" s="205"/>
      <c r="AV29" s="205"/>
      <c r="AW29" s="205"/>
      <c r="AX29" s="205"/>
      <c r="AY29" s="205"/>
      <c r="AZ29" s="205"/>
      <c r="BA29" s="205"/>
      <c r="BB29" s="205"/>
      <c r="BC29" s="205"/>
      <c r="BD29" s="205"/>
      <c r="BE29" s="205"/>
      <c r="BF29" s="205"/>
    </row>
    <row r="30" spans="1:58" s="209" customFormat="1" ht="14" customHeight="1" thickBot="1" x14ac:dyDescent="0.25">
      <c r="A30" s="205"/>
      <c r="B30" s="205"/>
      <c r="C30" s="313"/>
      <c r="D30" s="211"/>
      <c r="E30" s="205"/>
      <c r="F30" s="208"/>
      <c r="G30" s="208"/>
      <c r="H30" s="208"/>
      <c r="I30" s="208"/>
      <c r="J30" s="208"/>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05"/>
      <c r="AL30" s="205"/>
      <c r="AM30" s="205"/>
      <c r="AN30" s="205"/>
      <c r="AO30" s="205"/>
      <c r="AP30" s="205"/>
      <c r="AQ30" s="205"/>
      <c r="AR30" s="205"/>
      <c r="AS30" s="205"/>
      <c r="AT30" s="205"/>
      <c r="AU30" s="205"/>
      <c r="AV30" s="205"/>
      <c r="AW30" s="205"/>
      <c r="AX30" s="205"/>
      <c r="AY30" s="205"/>
      <c r="AZ30" s="205"/>
      <c r="BA30" s="205"/>
      <c r="BB30" s="205"/>
      <c r="BC30" s="205"/>
      <c r="BD30" s="205"/>
      <c r="BE30" s="205"/>
      <c r="BF30" s="205"/>
    </row>
    <row r="31" spans="1:58" s="209" customFormat="1" ht="20" thickBot="1" x14ac:dyDescent="0.25">
      <c r="A31" s="205"/>
      <c r="B31" s="205"/>
      <c r="C31" s="314" t="s">
        <v>654</v>
      </c>
      <c r="D31" s="316"/>
      <c r="E31" s="205"/>
      <c r="F31" s="208"/>
      <c r="G31" s="208"/>
      <c r="H31" s="208"/>
      <c r="I31" s="208"/>
      <c r="J31" s="208"/>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row>
    <row r="32" spans="1:58" s="209" customFormat="1" ht="14" customHeight="1" x14ac:dyDescent="0.2">
      <c r="A32" s="205"/>
      <c r="B32" s="205"/>
      <c r="C32" s="206"/>
      <c r="D32" s="212"/>
      <c r="E32" s="205"/>
      <c r="F32" s="208"/>
      <c r="G32" s="208"/>
      <c r="H32" s="208"/>
      <c r="I32" s="208"/>
      <c r="J32" s="208"/>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205"/>
      <c r="AL32" s="205"/>
      <c r="AM32" s="205"/>
      <c r="AN32" s="205"/>
      <c r="AO32" s="205"/>
      <c r="AP32" s="205"/>
      <c r="AQ32" s="205"/>
      <c r="AR32" s="205"/>
      <c r="AS32" s="205"/>
      <c r="AT32" s="205"/>
      <c r="AU32" s="205"/>
      <c r="AV32" s="205"/>
      <c r="AW32" s="205"/>
      <c r="AX32" s="205"/>
      <c r="AY32" s="205"/>
      <c r="AZ32" s="205"/>
      <c r="BA32" s="205"/>
      <c r="BB32" s="205"/>
      <c r="BC32" s="205"/>
      <c r="BD32" s="205"/>
      <c r="BE32" s="205"/>
      <c r="BF32" s="205"/>
    </row>
    <row r="33" spans="1:58" s="209" customFormat="1" ht="20" thickBot="1" x14ac:dyDescent="0.25">
      <c r="A33" s="205"/>
      <c r="B33" s="205"/>
      <c r="C33" s="522" t="s">
        <v>746</v>
      </c>
      <c r="D33" s="522"/>
      <c r="E33" s="205"/>
      <c r="F33" s="208"/>
      <c r="G33" s="208"/>
      <c r="H33" s="208"/>
      <c r="I33" s="208"/>
      <c r="J33" s="208"/>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205"/>
      <c r="AL33" s="205"/>
      <c r="AM33" s="205"/>
      <c r="AN33" s="205"/>
      <c r="AO33" s="205"/>
      <c r="AP33" s="205"/>
      <c r="AQ33" s="205"/>
      <c r="AR33" s="205"/>
      <c r="AS33" s="205"/>
      <c r="AT33" s="205"/>
      <c r="AU33" s="205"/>
      <c r="AV33" s="205"/>
      <c r="AW33" s="205"/>
      <c r="AX33" s="205"/>
      <c r="AY33" s="205"/>
      <c r="AZ33" s="205"/>
      <c r="BA33" s="205"/>
      <c r="BB33" s="205"/>
      <c r="BC33" s="205"/>
      <c r="BD33" s="205"/>
      <c r="BE33" s="205"/>
      <c r="BF33" s="205"/>
    </row>
    <row r="34" spans="1:58" s="209" customFormat="1" ht="19" x14ac:dyDescent="0.25">
      <c r="A34" s="205"/>
      <c r="B34" s="205"/>
      <c r="C34" s="318" t="s">
        <v>713</v>
      </c>
      <c r="D34" s="319"/>
      <c r="E34" s="205"/>
      <c r="F34" s="208"/>
      <c r="G34" s="208"/>
      <c r="H34" s="208"/>
      <c r="I34" s="208"/>
      <c r="J34" s="208"/>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205"/>
      <c r="AL34" s="205"/>
      <c r="AM34" s="205"/>
      <c r="AN34" s="205"/>
      <c r="AO34" s="205"/>
      <c r="AP34" s="205"/>
      <c r="AQ34" s="205"/>
      <c r="AR34" s="205"/>
      <c r="AS34" s="205"/>
      <c r="AT34" s="205"/>
      <c r="AU34" s="205"/>
      <c r="AV34" s="205"/>
      <c r="AW34" s="205"/>
      <c r="AX34" s="205"/>
      <c r="AY34" s="205"/>
      <c r="AZ34" s="205"/>
      <c r="BA34" s="205"/>
      <c r="BB34" s="205"/>
      <c r="BC34" s="205"/>
      <c r="BD34" s="205"/>
      <c r="BE34" s="205"/>
      <c r="BF34" s="205"/>
    </row>
    <row r="35" spans="1:58" s="209" customFormat="1" ht="19" x14ac:dyDescent="0.25">
      <c r="A35" s="205"/>
      <c r="B35" s="205"/>
      <c r="C35" s="320" t="s">
        <v>747</v>
      </c>
      <c r="D35" s="321"/>
      <c r="E35" s="205"/>
      <c r="F35" s="208"/>
      <c r="G35" s="208"/>
      <c r="H35" s="208"/>
      <c r="I35" s="208"/>
      <c r="J35" s="208"/>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5"/>
      <c r="AY35" s="205"/>
      <c r="AZ35" s="205"/>
      <c r="BA35" s="205"/>
      <c r="BB35" s="205"/>
      <c r="BC35" s="205"/>
      <c r="BD35" s="205"/>
      <c r="BE35" s="205"/>
      <c r="BF35" s="205"/>
    </row>
    <row r="36" spans="1:58" s="209" customFormat="1" ht="20" thickBot="1" x14ac:dyDescent="0.3">
      <c r="A36" s="205"/>
      <c r="B36" s="205"/>
      <c r="C36" s="322" t="s">
        <v>714</v>
      </c>
      <c r="D36" s="323"/>
      <c r="E36" s="205"/>
      <c r="F36" s="208"/>
      <c r="G36" s="208"/>
      <c r="H36" s="208"/>
      <c r="I36" s="208"/>
      <c r="J36" s="208"/>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205"/>
      <c r="AL36" s="205"/>
      <c r="AM36" s="205"/>
      <c r="AN36" s="205"/>
      <c r="AO36" s="205"/>
      <c r="AP36" s="205"/>
      <c r="AQ36" s="205"/>
      <c r="AR36" s="205"/>
      <c r="AS36" s="205"/>
      <c r="AT36" s="205"/>
      <c r="AU36" s="205"/>
      <c r="AV36" s="205"/>
      <c r="AW36" s="205"/>
      <c r="AX36" s="205"/>
      <c r="AY36" s="205"/>
      <c r="AZ36" s="205"/>
      <c r="BA36" s="205"/>
      <c r="BB36" s="205"/>
      <c r="BC36" s="205"/>
      <c r="BD36" s="205"/>
      <c r="BE36" s="205"/>
      <c r="BF36" s="205"/>
    </row>
    <row r="37" spans="1:58" s="209" customFormat="1" ht="15.75" customHeight="1" x14ac:dyDescent="0.2">
      <c r="A37" s="205"/>
      <c r="B37" s="205"/>
      <c r="C37" s="205"/>
      <c r="D37" s="208"/>
      <c r="E37" s="205"/>
      <c r="F37" s="205"/>
      <c r="G37" s="205"/>
      <c r="H37" s="205"/>
      <c r="I37" s="205"/>
      <c r="J37" s="205"/>
      <c r="K37" s="205"/>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05"/>
      <c r="AK37" s="205"/>
      <c r="AL37" s="205"/>
      <c r="AM37" s="205"/>
      <c r="AN37" s="205"/>
      <c r="AO37" s="205"/>
      <c r="AP37" s="205"/>
      <c r="AQ37" s="205"/>
      <c r="AR37" s="205"/>
      <c r="AS37" s="205"/>
      <c r="AT37" s="205"/>
      <c r="AU37" s="205"/>
      <c r="AV37" s="205"/>
      <c r="AW37" s="205"/>
      <c r="AX37" s="205"/>
      <c r="AY37" s="205"/>
      <c r="AZ37" s="205"/>
      <c r="BA37" s="205"/>
      <c r="BB37" s="205"/>
      <c r="BC37" s="205"/>
      <c r="BD37" s="205"/>
      <c r="BE37" s="205"/>
      <c r="BF37" s="205"/>
    </row>
    <row r="38" spans="1:58" s="209" customFormat="1" ht="15.75" customHeight="1" x14ac:dyDescent="0.2">
      <c r="A38" s="205"/>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05"/>
      <c r="AP38" s="205"/>
      <c r="AQ38" s="205"/>
      <c r="AR38" s="205"/>
      <c r="AS38" s="205"/>
      <c r="AT38" s="205"/>
      <c r="AU38" s="205"/>
      <c r="AV38" s="205"/>
      <c r="AW38" s="205"/>
      <c r="AX38" s="205"/>
      <c r="AY38" s="205"/>
      <c r="AZ38" s="205"/>
      <c r="BA38" s="205"/>
      <c r="BB38" s="205"/>
      <c r="BC38" s="205"/>
      <c r="BD38" s="205"/>
      <c r="BE38" s="205"/>
      <c r="BF38" s="205"/>
    </row>
    <row r="39" spans="1:58" s="209" customFormat="1" ht="15.75" customHeight="1" thickBot="1" x14ac:dyDescent="0.25">
      <c r="A39" s="205"/>
      <c r="B39" s="205"/>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J39" s="205"/>
      <c r="AK39" s="205"/>
      <c r="AL39" s="205"/>
      <c r="AM39" s="205"/>
      <c r="AN39" s="205"/>
      <c r="AO39" s="205"/>
      <c r="AP39" s="205"/>
      <c r="AQ39" s="205"/>
      <c r="AR39" s="205"/>
      <c r="AS39" s="205"/>
      <c r="AT39" s="205"/>
      <c r="AU39" s="205"/>
      <c r="AV39" s="205"/>
      <c r="AW39" s="205"/>
      <c r="AX39" s="205"/>
      <c r="AY39" s="205"/>
      <c r="AZ39" s="205"/>
      <c r="BA39" s="205"/>
      <c r="BB39" s="205"/>
      <c r="BC39" s="205"/>
      <c r="BD39" s="205"/>
      <c r="BE39" s="205"/>
      <c r="BF39" s="205"/>
    </row>
    <row r="40" spans="1:58" s="209" customFormat="1" ht="18" customHeight="1" x14ac:dyDescent="0.2">
      <c r="A40" s="205"/>
      <c r="B40" s="205"/>
      <c r="D40" s="278" t="s">
        <v>4</v>
      </c>
      <c r="E40" s="205"/>
      <c r="F40" s="205"/>
      <c r="G40" s="205"/>
      <c r="H40" s="205"/>
      <c r="I40" s="205"/>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05"/>
      <c r="AK40" s="205"/>
      <c r="AL40" s="205"/>
      <c r="AM40" s="205"/>
      <c r="AN40" s="205"/>
      <c r="AO40" s="205"/>
      <c r="AP40" s="205"/>
      <c r="AQ40" s="205"/>
      <c r="AR40" s="205"/>
      <c r="AS40" s="205"/>
      <c r="AT40" s="205"/>
      <c r="AU40" s="205"/>
      <c r="AV40" s="205"/>
      <c r="AW40" s="205"/>
      <c r="AX40" s="205"/>
      <c r="AY40" s="205"/>
      <c r="AZ40" s="205"/>
      <c r="BA40" s="205"/>
      <c r="BB40" s="205"/>
      <c r="BC40" s="205"/>
      <c r="BD40" s="205"/>
      <c r="BE40" s="205"/>
      <c r="BF40" s="205"/>
    </row>
    <row r="41" spans="1:58" s="209" customFormat="1" ht="18" customHeight="1" x14ac:dyDescent="0.2">
      <c r="A41" s="205"/>
      <c r="B41" s="205"/>
      <c r="D41" s="324" t="s">
        <v>5</v>
      </c>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c r="AP41" s="205"/>
      <c r="AQ41" s="205"/>
      <c r="AR41" s="205"/>
      <c r="AS41" s="205"/>
      <c r="AT41" s="205"/>
      <c r="AU41" s="205"/>
      <c r="AV41" s="205"/>
      <c r="AW41" s="205"/>
      <c r="AX41" s="205"/>
      <c r="AY41" s="205"/>
      <c r="AZ41" s="205"/>
      <c r="BA41" s="205"/>
      <c r="BB41" s="205"/>
      <c r="BC41" s="205"/>
      <c r="BD41" s="205"/>
      <c r="BE41" s="205"/>
      <c r="BF41" s="205"/>
    </row>
    <row r="42" spans="1:58" s="209" customFormat="1" ht="18" customHeight="1" thickBot="1" x14ac:dyDescent="0.25">
      <c r="A42" s="205"/>
      <c r="B42" s="205"/>
      <c r="D42" s="279" t="s">
        <v>6</v>
      </c>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5"/>
      <c r="AY42" s="205"/>
      <c r="AZ42" s="205"/>
      <c r="BA42" s="205"/>
      <c r="BB42" s="205"/>
      <c r="BC42" s="205"/>
      <c r="BD42" s="205"/>
      <c r="BE42" s="205"/>
      <c r="BF42" s="205"/>
    </row>
    <row r="43" spans="1:58" s="209" customFormat="1" ht="15.75" customHeight="1" x14ac:dyDescent="0.2">
      <c r="A43" s="205"/>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AP43" s="205"/>
      <c r="AQ43" s="205"/>
      <c r="AR43" s="205"/>
      <c r="AS43" s="205"/>
      <c r="AT43" s="205"/>
      <c r="AU43" s="205"/>
      <c r="AV43" s="205"/>
      <c r="AW43" s="205"/>
      <c r="AX43" s="205"/>
      <c r="AY43" s="205"/>
      <c r="AZ43" s="205"/>
      <c r="BA43" s="205"/>
      <c r="BB43" s="205"/>
      <c r="BC43" s="205"/>
      <c r="BD43" s="205"/>
      <c r="BE43" s="205"/>
      <c r="BF43" s="205"/>
    </row>
    <row r="44" spans="1:58" s="209" customFormat="1" ht="15.75" customHeight="1" x14ac:dyDescent="0.2">
      <c r="A44" s="205"/>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05"/>
      <c r="AR44" s="205"/>
      <c r="AS44" s="205"/>
      <c r="AT44" s="205"/>
      <c r="AU44" s="205"/>
      <c r="AV44" s="205"/>
      <c r="AW44" s="205"/>
      <c r="AX44" s="205"/>
      <c r="AY44" s="205"/>
      <c r="AZ44" s="205"/>
      <c r="BA44" s="205"/>
      <c r="BB44" s="205"/>
      <c r="BC44" s="205"/>
      <c r="BD44" s="205"/>
      <c r="BE44" s="205"/>
      <c r="BF44" s="205"/>
    </row>
    <row r="45" spans="1:58" s="209" customFormat="1" ht="15.75" hidden="1" customHeight="1" x14ac:dyDescent="0.2">
      <c r="A45" s="205"/>
      <c r="B45" s="205"/>
      <c r="C45" s="205"/>
      <c r="D45" s="205"/>
      <c r="E45" s="205"/>
      <c r="F45" s="205"/>
      <c r="G45" s="205"/>
      <c r="H45" s="205"/>
      <c r="I45" s="205"/>
      <c r="J45" s="20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5"/>
      <c r="AN45" s="205"/>
      <c r="AO45" s="205"/>
      <c r="AP45" s="205"/>
      <c r="AQ45" s="205"/>
      <c r="AR45" s="205"/>
      <c r="AS45" s="205"/>
      <c r="AT45" s="205"/>
      <c r="AU45" s="205"/>
      <c r="AV45" s="205"/>
      <c r="AW45" s="205"/>
      <c r="AX45" s="205"/>
      <c r="AY45" s="205"/>
      <c r="AZ45" s="205"/>
      <c r="BA45" s="205"/>
      <c r="BB45" s="205"/>
      <c r="BC45" s="205"/>
      <c r="BD45" s="205"/>
      <c r="BE45" s="205"/>
      <c r="BF45" s="205"/>
    </row>
    <row r="46" spans="1:58" s="209" customFormat="1" ht="15.75" hidden="1"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c r="AP46" s="205"/>
      <c r="AQ46" s="205"/>
      <c r="AR46" s="205"/>
      <c r="AS46" s="205"/>
      <c r="AT46" s="205"/>
      <c r="AU46" s="205"/>
      <c r="AV46" s="205"/>
      <c r="AW46" s="205"/>
      <c r="AX46" s="205"/>
      <c r="AY46" s="205"/>
      <c r="AZ46" s="205"/>
      <c r="BA46" s="205"/>
      <c r="BB46" s="205"/>
      <c r="BC46" s="205"/>
      <c r="BD46" s="205"/>
      <c r="BE46" s="205"/>
      <c r="BF46" s="205"/>
    </row>
    <row r="47" spans="1:58" ht="15.75" hidden="1" customHeight="1" x14ac:dyDescent="0.2">
      <c r="A47" s="204"/>
      <c r="B47" s="204"/>
      <c r="C47" s="204"/>
      <c r="D47" s="204"/>
      <c r="E47" s="204"/>
      <c r="F47" s="204"/>
      <c r="G47" s="204"/>
      <c r="H47" s="204"/>
      <c r="I47" s="204"/>
      <c r="J47" s="204"/>
      <c r="K47" s="204"/>
      <c r="L47" s="204"/>
      <c r="M47" s="204"/>
      <c r="N47" s="204"/>
      <c r="O47" s="204"/>
      <c r="P47" s="204"/>
      <c r="Q47" s="204"/>
      <c r="R47" s="204"/>
      <c r="S47" s="204"/>
      <c r="T47" s="204"/>
      <c r="U47" s="204"/>
      <c r="V47" s="204"/>
      <c r="W47" s="204"/>
      <c r="X47" s="204"/>
      <c r="Y47" s="204"/>
      <c r="Z47" s="204"/>
      <c r="AA47" s="204"/>
      <c r="AB47" s="204"/>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04"/>
      <c r="AY47" s="204"/>
      <c r="AZ47" s="204"/>
      <c r="BA47" s="204"/>
      <c r="BB47" s="204"/>
      <c r="BC47" s="204"/>
      <c r="BD47" s="204"/>
      <c r="BE47" s="204"/>
      <c r="BF47" s="204"/>
    </row>
    <row r="48" spans="1:58" ht="15.75" hidden="1"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c r="Z48" s="204"/>
      <c r="AA48" s="204"/>
      <c r="AB48" s="204"/>
      <c r="AC48" s="204"/>
      <c r="AD48" s="204"/>
      <c r="AE48" s="204"/>
      <c r="AF48" s="204"/>
      <c r="AG48" s="204"/>
      <c r="AH48" s="204"/>
      <c r="AI48" s="204"/>
      <c r="AJ48" s="204"/>
      <c r="AK48" s="204"/>
      <c r="AL48" s="204"/>
      <c r="AM48" s="204"/>
      <c r="AN48" s="204"/>
      <c r="AO48" s="204"/>
      <c r="AP48" s="204"/>
      <c r="AQ48" s="204"/>
      <c r="AR48" s="204"/>
      <c r="AS48" s="204"/>
      <c r="AT48" s="204"/>
      <c r="AU48" s="204"/>
      <c r="AV48" s="204"/>
      <c r="AW48" s="204"/>
      <c r="AX48" s="204"/>
      <c r="AY48" s="204"/>
      <c r="AZ48" s="204"/>
      <c r="BA48" s="204"/>
      <c r="BB48" s="204"/>
      <c r="BC48" s="204"/>
      <c r="BD48" s="204"/>
      <c r="BE48" s="204"/>
      <c r="BF48" s="204"/>
    </row>
    <row r="49" spans="1:58" ht="15.75" hidden="1" customHeight="1" x14ac:dyDescent="0.2">
      <c r="A49" s="204"/>
      <c r="B49" s="204"/>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4"/>
      <c r="AY49" s="204"/>
      <c r="AZ49" s="204"/>
      <c r="BA49" s="204"/>
      <c r="BB49" s="204"/>
      <c r="BC49" s="204"/>
      <c r="BD49" s="204"/>
      <c r="BE49" s="204"/>
      <c r="BF49" s="204"/>
    </row>
    <row r="50" spans="1:58" ht="15.75" hidden="1"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4"/>
      <c r="AY50" s="204"/>
      <c r="AZ50" s="204"/>
      <c r="BA50" s="204"/>
      <c r="BB50" s="204"/>
      <c r="BC50" s="204"/>
      <c r="BD50" s="204"/>
      <c r="BE50" s="204"/>
      <c r="BF50" s="204"/>
    </row>
    <row r="51" spans="1:58" ht="15.75" hidden="1"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c r="X51" s="204"/>
      <c r="Y51" s="204"/>
      <c r="Z51" s="204"/>
      <c r="AA51" s="204"/>
      <c r="AB51" s="204"/>
      <c r="AC51" s="204"/>
      <c r="AD51" s="204"/>
      <c r="AE51" s="204"/>
      <c r="AF51" s="204"/>
      <c r="AG51" s="204"/>
      <c r="AH51" s="204"/>
      <c r="AI51" s="204"/>
      <c r="AJ51" s="204"/>
      <c r="AK51" s="204"/>
      <c r="AL51" s="204"/>
      <c r="AM51" s="204"/>
      <c r="AN51" s="204"/>
      <c r="AO51" s="204"/>
      <c r="AP51" s="204"/>
      <c r="AQ51" s="204"/>
      <c r="AR51" s="204"/>
      <c r="AS51" s="204"/>
      <c r="AT51" s="204"/>
      <c r="AU51" s="204"/>
      <c r="AV51" s="204"/>
      <c r="AW51" s="204"/>
      <c r="AX51" s="204"/>
      <c r="AY51" s="204"/>
      <c r="AZ51" s="204"/>
      <c r="BA51" s="204"/>
      <c r="BB51" s="204"/>
      <c r="BC51" s="204"/>
      <c r="BD51" s="204"/>
      <c r="BE51" s="204"/>
      <c r="BF51" s="204"/>
    </row>
    <row r="52" spans="1:58" ht="15.75" hidden="1"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c r="X52" s="204"/>
      <c r="Y52" s="204"/>
      <c r="Z52" s="204"/>
      <c r="AA52" s="204"/>
      <c r="AB52" s="204"/>
      <c r="AC52" s="204"/>
      <c r="AD52" s="204"/>
      <c r="AE52" s="204"/>
      <c r="AF52" s="204"/>
      <c r="AG52" s="204"/>
      <c r="AH52" s="204"/>
      <c r="AI52" s="204"/>
      <c r="AJ52" s="204"/>
      <c r="AK52" s="204"/>
      <c r="AL52" s="204"/>
      <c r="AM52" s="204"/>
      <c r="AN52" s="204"/>
      <c r="AO52" s="204"/>
      <c r="AP52" s="204"/>
      <c r="AQ52" s="204"/>
      <c r="AR52" s="204"/>
      <c r="AS52" s="204"/>
      <c r="AT52" s="204"/>
      <c r="AU52" s="204"/>
      <c r="AV52" s="204"/>
      <c r="AW52" s="204"/>
      <c r="AX52" s="204"/>
      <c r="AY52" s="204"/>
      <c r="AZ52" s="204"/>
      <c r="BA52" s="204"/>
      <c r="BB52" s="204"/>
      <c r="BC52" s="204"/>
      <c r="BD52" s="204"/>
      <c r="BE52" s="204"/>
      <c r="BF52" s="204"/>
    </row>
    <row r="53" spans="1:58" ht="15.75" hidden="1"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row>
    <row r="54" spans="1:58" ht="15.75" hidden="1"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row>
    <row r="55" spans="1:58" ht="15.75" hidden="1"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row>
    <row r="56" spans="1:58" ht="15.75" hidden="1"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row>
    <row r="57" spans="1:58" ht="15.75" hidden="1"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c r="X57" s="204"/>
      <c r="Y57" s="204"/>
      <c r="Z57" s="204"/>
      <c r="AA57" s="204"/>
      <c r="AB57" s="204"/>
      <c r="AC57" s="204"/>
      <c r="AD57" s="204"/>
      <c r="AE57" s="204"/>
      <c r="AF57" s="204"/>
      <c r="AG57" s="204"/>
      <c r="AH57" s="204"/>
      <c r="AI57" s="204"/>
      <c r="AJ57" s="204"/>
      <c r="AK57" s="204"/>
      <c r="AL57" s="204"/>
      <c r="AM57" s="204"/>
      <c r="AN57" s="204"/>
      <c r="AO57" s="204"/>
      <c r="AP57" s="204"/>
      <c r="AQ57" s="204"/>
      <c r="AR57" s="204"/>
      <c r="AS57" s="204"/>
      <c r="AT57" s="204"/>
      <c r="AU57" s="204"/>
      <c r="AV57" s="204"/>
      <c r="AW57" s="204"/>
      <c r="AX57" s="204"/>
      <c r="AY57" s="204"/>
      <c r="AZ57" s="204"/>
      <c r="BA57" s="204"/>
      <c r="BB57" s="204"/>
      <c r="BC57" s="204"/>
      <c r="BD57" s="204"/>
      <c r="BE57" s="204"/>
      <c r="BF57" s="204"/>
    </row>
    <row r="58" spans="1:58" ht="15.75" hidden="1"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4"/>
      <c r="AY58" s="204"/>
      <c r="AZ58" s="204"/>
      <c r="BA58" s="204"/>
      <c r="BB58" s="204"/>
      <c r="BC58" s="204"/>
      <c r="BD58" s="204"/>
      <c r="BE58" s="204"/>
      <c r="BF58" s="204"/>
    </row>
    <row r="59" spans="1:58" ht="15.75" hidden="1"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04"/>
      <c r="AF59" s="204"/>
      <c r="AG59" s="204"/>
      <c r="AH59" s="204"/>
      <c r="AI59" s="204"/>
      <c r="AJ59" s="204"/>
      <c r="AK59" s="204"/>
      <c r="AL59" s="204"/>
      <c r="AM59" s="204"/>
      <c r="AN59" s="204"/>
      <c r="AO59" s="204"/>
      <c r="AP59" s="204"/>
      <c r="AQ59" s="204"/>
      <c r="AR59" s="204"/>
      <c r="AS59" s="204"/>
      <c r="AT59" s="204"/>
      <c r="AU59" s="204"/>
      <c r="AV59" s="204"/>
      <c r="AW59" s="204"/>
      <c r="AX59" s="204"/>
      <c r="AY59" s="204"/>
      <c r="AZ59" s="204"/>
      <c r="BA59" s="204"/>
      <c r="BB59" s="204"/>
      <c r="BC59" s="204"/>
      <c r="BD59" s="204"/>
      <c r="BE59" s="204"/>
      <c r="BF59" s="204"/>
    </row>
    <row r="60" spans="1:58" ht="15.75" hidden="1"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c r="AP60" s="204"/>
      <c r="AQ60" s="204"/>
      <c r="AR60" s="204"/>
      <c r="AS60" s="204"/>
      <c r="AT60" s="204"/>
      <c r="AU60" s="204"/>
      <c r="AV60" s="204"/>
      <c r="AW60" s="204"/>
      <c r="AX60" s="204"/>
      <c r="AY60" s="204"/>
      <c r="AZ60" s="204"/>
      <c r="BA60" s="204"/>
      <c r="BB60" s="204"/>
      <c r="BC60" s="204"/>
      <c r="BD60" s="204"/>
      <c r="BE60" s="204"/>
      <c r="BF60" s="204"/>
    </row>
    <row r="61" spans="1:58" ht="15.75" hidden="1"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c r="AP61" s="204"/>
      <c r="AQ61" s="204"/>
      <c r="AR61" s="204"/>
      <c r="AS61" s="204"/>
      <c r="AT61" s="204"/>
      <c r="AU61" s="204"/>
      <c r="AV61" s="204"/>
      <c r="AW61" s="204"/>
      <c r="AX61" s="204"/>
      <c r="AY61" s="204"/>
      <c r="AZ61" s="204"/>
      <c r="BA61" s="204"/>
      <c r="BB61" s="204"/>
      <c r="BC61" s="204"/>
      <c r="BD61" s="204"/>
      <c r="BE61" s="204"/>
      <c r="BF61" s="204"/>
    </row>
    <row r="62" spans="1:58" ht="15.75" hidden="1"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c r="X62" s="204"/>
      <c r="Y62" s="204"/>
      <c r="Z62" s="204"/>
      <c r="AA62" s="204"/>
      <c r="AB62" s="204"/>
      <c r="AC62" s="204"/>
      <c r="AD62" s="204"/>
      <c r="AE62" s="204"/>
      <c r="AF62" s="204"/>
      <c r="AG62" s="204"/>
      <c r="AH62" s="204"/>
      <c r="AI62" s="204"/>
      <c r="AJ62" s="204"/>
      <c r="AK62" s="204"/>
      <c r="AL62" s="204"/>
      <c r="AM62" s="204"/>
      <c r="AN62" s="204"/>
      <c r="AO62" s="204"/>
      <c r="AP62" s="204"/>
      <c r="AQ62" s="204"/>
      <c r="AR62" s="204"/>
      <c r="AS62" s="204"/>
      <c r="AT62" s="204"/>
      <c r="AU62" s="204"/>
      <c r="AV62" s="204"/>
      <c r="AW62" s="204"/>
      <c r="AX62" s="204"/>
      <c r="AY62" s="204"/>
      <c r="AZ62" s="204"/>
      <c r="BA62" s="204"/>
      <c r="BB62" s="204"/>
      <c r="BC62" s="204"/>
      <c r="BD62" s="204"/>
      <c r="BE62" s="204"/>
      <c r="BF62" s="204"/>
    </row>
    <row r="63" spans="1:58" ht="15.75" hidden="1"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4"/>
      <c r="AY63" s="204"/>
      <c r="AZ63" s="204"/>
      <c r="BA63" s="204"/>
      <c r="BB63" s="204"/>
      <c r="BC63" s="204"/>
      <c r="BD63" s="204"/>
      <c r="BE63" s="204"/>
      <c r="BF63" s="204"/>
    </row>
    <row r="64" spans="1:58" ht="15.75" hidden="1"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c r="X64" s="204"/>
      <c r="Y64" s="204"/>
      <c r="Z64" s="204"/>
      <c r="AA64" s="204"/>
      <c r="AB64" s="204"/>
      <c r="AC64" s="204"/>
      <c r="AD64" s="204"/>
      <c r="AE64" s="204"/>
      <c r="AF64" s="204"/>
      <c r="AG64" s="204"/>
      <c r="AH64" s="204"/>
      <c r="AI64" s="204"/>
      <c r="AJ64" s="204"/>
      <c r="AK64" s="204"/>
      <c r="AL64" s="204"/>
      <c r="AM64" s="204"/>
      <c r="AN64" s="204"/>
      <c r="AO64" s="204"/>
      <c r="AP64" s="204"/>
      <c r="AQ64" s="204"/>
      <c r="AR64" s="204"/>
      <c r="AS64" s="204"/>
      <c r="AT64" s="204"/>
      <c r="AU64" s="204"/>
      <c r="AV64" s="204"/>
      <c r="AW64" s="204"/>
      <c r="AX64" s="204"/>
      <c r="AY64" s="204"/>
      <c r="AZ64" s="204"/>
      <c r="BA64" s="204"/>
      <c r="BB64" s="204"/>
      <c r="BC64" s="204"/>
      <c r="BD64" s="204"/>
      <c r="BE64" s="204"/>
      <c r="BF64" s="204"/>
    </row>
    <row r="65" spans="1:58" ht="15.75" hidden="1"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c r="X65" s="204"/>
      <c r="Y65" s="204"/>
      <c r="Z65" s="204"/>
      <c r="AA65" s="204"/>
      <c r="AB65" s="204"/>
      <c r="AC65" s="204"/>
      <c r="AD65" s="204"/>
      <c r="AE65" s="204"/>
      <c r="AF65" s="204"/>
      <c r="AG65" s="204"/>
      <c r="AH65" s="204"/>
      <c r="AI65" s="204"/>
      <c r="AJ65" s="204"/>
      <c r="AK65" s="204"/>
      <c r="AL65" s="204"/>
      <c r="AM65" s="204"/>
      <c r="AN65" s="204"/>
      <c r="AO65" s="204"/>
      <c r="AP65" s="204"/>
      <c r="AQ65" s="204"/>
      <c r="AR65" s="204"/>
      <c r="AS65" s="204"/>
      <c r="AT65" s="204"/>
      <c r="AU65" s="204"/>
      <c r="AV65" s="204"/>
      <c r="AW65" s="204"/>
      <c r="AX65" s="204"/>
      <c r="AY65" s="204"/>
      <c r="AZ65" s="204"/>
      <c r="BA65" s="204"/>
      <c r="BB65" s="204"/>
      <c r="BC65" s="204"/>
      <c r="BD65" s="204"/>
      <c r="BE65" s="204"/>
      <c r="BF65" s="204"/>
    </row>
    <row r="66" spans="1:58" ht="15.75" hidden="1"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4"/>
      <c r="AY66" s="204"/>
      <c r="AZ66" s="204"/>
      <c r="BA66" s="204"/>
      <c r="BB66" s="204"/>
      <c r="BC66" s="204"/>
      <c r="BD66" s="204"/>
      <c r="BE66" s="204"/>
      <c r="BF66" s="204"/>
    </row>
    <row r="67" spans="1:58" ht="15.75" hidden="1"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4"/>
      <c r="AR67" s="204"/>
      <c r="AS67" s="204"/>
      <c r="AT67" s="204"/>
      <c r="AU67" s="204"/>
      <c r="AV67" s="204"/>
      <c r="AW67" s="204"/>
      <c r="AX67" s="204"/>
      <c r="AY67" s="204"/>
      <c r="AZ67" s="204"/>
      <c r="BA67" s="204"/>
      <c r="BB67" s="204"/>
      <c r="BC67" s="204"/>
      <c r="BD67" s="204"/>
      <c r="BE67" s="204"/>
      <c r="BF67" s="204"/>
    </row>
    <row r="68" spans="1:58" ht="15.75" hidden="1"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c r="X68" s="204"/>
      <c r="Y68" s="204"/>
      <c r="Z68" s="204"/>
      <c r="AA68" s="204"/>
      <c r="AB68" s="204"/>
      <c r="AC68" s="204"/>
      <c r="AD68" s="204"/>
      <c r="AE68" s="204"/>
      <c r="AF68" s="204"/>
      <c r="AG68" s="204"/>
      <c r="AH68" s="204"/>
      <c r="AI68" s="204"/>
      <c r="AJ68" s="204"/>
      <c r="AK68" s="204"/>
      <c r="AL68" s="204"/>
      <c r="AM68" s="204"/>
      <c r="AN68" s="204"/>
      <c r="AO68" s="204"/>
      <c r="AP68" s="204"/>
      <c r="AQ68" s="204"/>
      <c r="AR68" s="204"/>
      <c r="AS68" s="204"/>
      <c r="AT68" s="204"/>
      <c r="AU68" s="204"/>
      <c r="AV68" s="204"/>
      <c r="AW68" s="204"/>
      <c r="AX68" s="204"/>
      <c r="AY68" s="204"/>
      <c r="AZ68" s="204"/>
      <c r="BA68" s="204"/>
      <c r="BB68" s="204"/>
      <c r="BC68" s="204"/>
      <c r="BD68" s="204"/>
      <c r="BE68" s="204"/>
      <c r="BF68" s="204"/>
    </row>
    <row r="69" spans="1:58" ht="15.75" hidden="1"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04"/>
      <c r="AT69" s="204"/>
      <c r="AU69" s="204"/>
      <c r="AV69" s="204"/>
      <c r="AW69" s="204"/>
      <c r="AX69" s="204"/>
      <c r="AY69" s="204"/>
      <c r="AZ69" s="204"/>
      <c r="BA69" s="204"/>
      <c r="BB69" s="204"/>
      <c r="BC69" s="204"/>
      <c r="BD69" s="204"/>
      <c r="BE69" s="204"/>
      <c r="BF69" s="204"/>
    </row>
    <row r="70" spans="1:58" ht="15.75" hidden="1"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4"/>
      <c r="AY70" s="204"/>
      <c r="AZ70" s="204"/>
      <c r="BA70" s="204"/>
      <c r="BB70" s="204"/>
      <c r="BC70" s="204"/>
      <c r="BD70" s="204"/>
      <c r="BE70" s="204"/>
      <c r="BF70" s="204"/>
    </row>
    <row r="71" spans="1:58" ht="15.75" hidden="1"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c r="X71" s="204"/>
      <c r="Y71" s="204"/>
      <c r="Z71" s="204"/>
      <c r="AA71" s="204"/>
      <c r="AB71" s="204"/>
      <c r="AC71" s="204"/>
      <c r="AD71" s="204"/>
      <c r="AE71" s="204"/>
      <c r="AF71" s="204"/>
      <c r="AG71" s="204"/>
      <c r="AH71" s="204"/>
      <c r="AI71" s="204"/>
      <c r="AJ71" s="204"/>
      <c r="AK71" s="204"/>
      <c r="AL71" s="204"/>
      <c r="AM71" s="204"/>
      <c r="AN71" s="204"/>
      <c r="AO71" s="204"/>
      <c r="AP71" s="204"/>
      <c r="AQ71" s="204"/>
      <c r="AR71" s="204"/>
      <c r="AS71" s="204"/>
      <c r="AT71" s="204"/>
      <c r="AU71" s="204"/>
      <c r="AV71" s="204"/>
      <c r="AW71" s="204"/>
      <c r="AX71" s="204"/>
      <c r="AY71" s="204"/>
      <c r="AZ71" s="204"/>
      <c r="BA71" s="204"/>
      <c r="BB71" s="204"/>
      <c r="BC71" s="204"/>
      <c r="BD71" s="204"/>
      <c r="BE71" s="204"/>
      <c r="BF71" s="204"/>
    </row>
    <row r="72" spans="1:58" ht="15.75" hidden="1"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c r="X72" s="204"/>
      <c r="Y72" s="204"/>
      <c r="Z72" s="204"/>
      <c r="AA72" s="204"/>
      <c r="AB72" s="204"/>
      <c r="AC72" s="204"/>
      <c r="AD72" s="204"/>
      <c r="AE72" s="204"/>
      <c r="AF72" s="204"/>
      <c r="AG72" s="204"/>
      <c r="AH72" s="204"/>
      <c r="AI72" s="204"/>
      <c r="AJ72" s="204"/>
      <c r="AK72" s="204"/>
      <c r="AL72" s="204"/>
      <c r="AM72" s="204"/>
      <c r="AN72" s="204"/>
      <c r="AO72" s="204"/>
      <c r="AP72" s="204"/>
      <c r="AQ72" s="204"/>
      <c r="AR72" s="204"/>
      <c r="AS72" s="204"/>
      <c r="AT72" s="204"/>
      <c r="AU72" s="204"/>
      <c r="AV72" s="204"/>
      <c r="AW72" s="204"/>
      <c r="AX72" s="204"/>
      <c r="AY72" s="204"/>
      <c r="AZ72" s="204"/>
      <c r="BA72" s="204"/>
      <c r="BB72" s="204"/>
      <c r="BC72" s="204"/>
      <c r="BD72" s="204"/>
      <c r="BE72" s="204"/>
      <c r="BF72" s="204"/>
    </row>
    <row r="73" spans="1:58" ht="15.75" hidden="1"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c r="X73" s="204"/>
      <c r="Y73" s="204"/>
      <c r="Z73" s="204"/>
      <c r="AA73" s="204"/>
      <c r="AB73" s="204"/>
      <c r="AC73" s="204"/>
      <c r="AD73" s="204"/>
      <c r="AE73" s="204"/>
      <c r="AF73" s="204"/>
      <c r="AG73" s="204"/>
      <c r="AH73" s="204"/>
      <c r="AI73" s="204"/>
      <c r="AJ73" s="204"/>
      <c r="AK73" s="204"/>
      <c r="AL73" s="204"/>
      <c r="AM73" s="204"/>
      <c r="AN73" s="204"/>
      <c r="AO73" s="204"/>
      <c r="AP73" s="204"/>
      <c r="AQ73" s="204"/>
      <c r="AR73" s="204"/>
      <c r="AS73" s="204"/>
      <c r="AT73" s="204"/>
      <c r="AU73" s="204"/>
      <c r="AV73" s="204"/>
      <c r="AW73" s="204"/>
      <c r="AX73" s="204"/>
      <c r="AY73" s="204"/>
      <c r="AZ73" s="204"/>
      <c r="BA73" s="204"/>
      <c r="BB73" s="204"/>
      <c r="BC73" s="204"/>
      <c r="BD73" s="204"/>
      <c r="BE73" s="204"/>
      <c r="BF73" s="204"/>
    </row>
    <row r="74" spans="1:58" ht="15.75" hidden="1"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c r="AP74" s="204"/>
      <c r="AQ74" s="204"/>
      <c r="AR74" s="204"/>
      <c r="AS74" s="204"/>
      <c r="AT74" s="204"/>
      <c r="AU74" s="204"/>
      <c r="AV74" s="204"/>
      <c r="AW74" s="204"/>
      <c r="AX74" s="204"/>
      <c r="AY74" s="204"/>
      <c r="AZ74" s="204"/>
      <c r="BA74" s="204"/>
      <c r="BB74" s="204"/>
      <c r="BC74" s="204"/>
      <c r="BD74" s="204"/>
      <c r="BE74" s="204"/>
      <c r="BF74" s="204"/>
    </row>
    <row r="75" spans="1:58" ht="15.75" hidden="1"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4"/>
      <c r="AS75" s="204"/>
      <c r="AT75" s="204"/>
      <c r="AU75" s="204"/>
      <c r="AV75" s="204"/>
      <c r="AW75" s="204"/>
      <c r="AX75" s="204"/>
      <c r="AY75" s="204"/>
      <c r="AZ75" s="204"/>
      <c r="BA75" s="204"/>
      <c r="BB75" s="204"/>
      <c r="BC75" s="204"/>
      <c r="BD75" s="204"/>
      <c r="BE75" s="204"/>
      <c r="BF75" s="204"/>
    </row>
    <row r="76" spans="1:58" ht="15.75" hidden="1"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4"/>
      <c r="AY76" s="204"/>
      <c r="AZ76" s="204"/>
      <c r="BA76" s="204"/>
      <c r="BB76" s="204"/>
      <c r="BC76" s="204"/>
      <c r="BD76" s="204"/>
      <c r="BE76" s="204"/>
      <c r="BF76" s="204"/>
    </row>
    <row r="77" spans="1:58" ht="15.75" hidden="1"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04"/>
      <c r="AR77" s="204"/>
      <c r="AS77" s="204"/>
      <c r="AT77" s="204"/>
      <c r="AU77" s="204"/>
      <c r="AV77" s="204"/>
      <c r="AW77" s="204"/>
      <c r="AX77" s="204"/>
      <c r="AY77" s="204"/>
      <c r="AZ77" s="204"/>
      <c r="BA77" s="204"/>
      <c r="BB77" s="204"/>
      <c r="BC77" s="204"/>
      <c r="BD77" s="204"/>
      <c r="BE77" s="204"/>
      <c r="BF77" s="204"/>
    </row>
    <row r="78" spans="1:58" ht="15.75" hidden="1"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c r="X78" s="204"/>
      <c r="Y78" s="204"/>
      <c r="Z78" s="204"/>
      <c r="AA78" s="204"/>
      <c r="AB78" s="204"/>
      <c r="AC78" s="204"/>
      <c r="AD78" s="204"/>
      <c r="AE78" s="204"/>
      <c r="AF78" s="204"/>
      <c r="AG78" s="204"/>
      <c r="AH78" s="204"/>
      <c r="AI78" s="204"/>
      <c r="AJ78" s="204"/>
      <c r="AK78" s="204"/>
      <c r="AL78" s="204"/>
      <c r="AM78" s="204"/>
      <c r="AN78" s="204"/>
      <c r="AO78" s="204"/>
      <c r="AP78" s="204"/>
      <c r="AQ78" s="204"/>
      <c r="AR78" s="204"/>
      <c r="AS78" s="204"/>
      <c r="AT78" s="204"/>
      <c r="AU78" s="204"/>
      <c r="AV78" s="204"/>
      <c r="AW78" s="204"/>
      <c r="AX78" s="204"/>
      <c r="AY78" s="204"/>
      <c r="AZ78" s="204"/>
      <c r="BA78" s="204"/>
      <c r="BB78" s="204"/>
      <c r="BC78" s="204"/>
      <c r="BD78" s="204"/>
      <c r="BE78" s="204"/>
      <c r="BF78" s="204"/>
    </row>
    <row r="79" spans="1:58" ht="15.75" hidden="1"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c r="X79" s="204"/>
      <c r="Y79" s="204"/>
      <c r="Z79" s="204"/>
      <c r="AA79" s="204"/>
      <c r="AB79" s="204"/>
      <c r="AC79" s="204"/>
      <c r="AD79" s="204"/>
      <c r="AE79" s="204"/>
      <c r="AF79" s="204"/>
      <c r="AG79" s="204"/>
      <c r="AH79" s="204"/>
      <c r="AI79" s="204"/>
      <c r="AJ79" s="204"/>
      <c r="AK79" s="204"/>
      <c r="AL79" s="204"/>
      <c r="AM79" s="204"/>
      <c r="AN79" s="204"/>
      <c r="AO79" s="204"/>
      <c r="AP79" s="204"/>
      <c r="AQ79" s="204"/>
      <c r="AR79" s="204"/>
      <c r="AS79" s="204"/>
      <c r="AT79" s="204"/>
      <c r="AU79" s="204"/>
      <c r="AV79" s="204"/>
      <c r="AW79" s="204"/>
      <c r="AX79" s="204"/>
      <c r="AY79" s="204"/>
      <c r="AZ79" s="204"/>
      <c r="BA79" s="204"/>
      <c r="BB79" s="204"/>
      <c r="BC79" s="204"/>
      <c r="BD79" s="204"/>
      <c r="BE79" s="204"/>
      <c r="BF79" s="204"/>
    </row>
    <row r="80" spans="1:58" ht="15.75" hidden="1"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c r="X80" s="204"/>
      <c r="Y80" s="204"/>
      <c r="Z80" s="204"/>
      <c r="AA80" s="204"/>
      <c r="AB80" s="204"/>
      <c r="AC80" s="204"/>
      <c r="AD80" s="204"/>
      <c r="AE80" s="204"/>
      <c r="AF80" s="204"/>
      <c r="AG80" s="204"/>
      <c r="AH80" s="204"/>
      <c r="AI80" s="204"/>
      <c r="AJ80" s="204"/>
      <c r="AK80" s="204"/>
      <c r="AL80" s="204"/>
      <c r="AM80" s="204"/>
      <c r="AN80" s="204"/>
      <c r="AO80" s="204"/>
      <c r="AP80" s="204"/>
      <c r="AQ80" s="204"/>
      <c r="AR80" s="204"/>
      <c r="AS80" s="204"/>
      <c r="AT80" s="204"/>
      <c r="AU80" s="204"/>
      <c r="AV80" s="204"/>
      <c r="AW80" s="204"/>
      <c r="AX80" s="204"/>
      <c r="AY80" s="204"/>
      <c r="AZ80" s="204"/>
      <c r="BA80" s="204"/>
      <c r="BB80" s="204"/>
      <c r="BC80" s="204"/>
      <c r="BD80" s="204"/>
      <c r="BE80" s="204"/>
      <c r="BF80" s="204"/>
    </row>
    <row r="81" spans="1:58" ht="15.75" hidden="1"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c r="X81" s="204"/>
      <c r="Y81" s="204"/>
      <c r="Z81" s="204"/>
      <c r="AA81" s="204"/>
      <c r="AB81" s="204"/>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04"/>
      <c r="AY81" s="204"/>
      <c r="AZ81" s="204"/>
      <c r="BA81" s="204"/>
      <c r="BB81" s="204"/>
      <c r="BC81" s="204"/>
      <c r="BD81" s="204"/>
      <c r="BE81" s="204"/>
      <c r="BF81" s="204"/>
    </row>
    <row r="82" spans="1:58" ht="15.75" hidden="1"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c r="X82" s="204"/>
      <c r="Y82" s="204"/>
      <c r="Z82" s="204"/>
      <c r="AA82" s="204"/>
      <c r="AB82" s="204"/>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04"/>
      <c r="AY82" s="204"/>
      <c r="AZ82" s="204"/>
      <c r="BA82" s="204"/>
      <c r="BB82" s="204"/>
      <c r="BC82" s="204"/>
      <c r="BD82" s="204"/>
      <c r="BE82" s="204"/>
      <c r="BF82" s="204"/>
    </row>
    <row r="83" spans="1:58" ht="15.75" hidden="1"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4"/>
      <c r="AY83" s="204"/>
      <c r="AZ83" s="204"/>
      <c r="BA83" s="204"/>
      <c r="BB83" s="204"/>
      <c r="BC83" s="204"/>
      <c r="BD83" s="204"/>
      <c r="BE83" s="204"/>
      <c r="BF83" s="204"/>
    </row>
    <row r="84" spans="1:58" ht="15.75" hidden="1"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c r="X84" s="204"/>
      <c r="Y84" s="204"/>
      <c r="Z84" s="204"/>
      <c r="AA84" s="204"/>
      <c r="AB84" s="204"/>
      <c r="AC84" s="204"/>
      <c r="AD84" s="204"/>
      <c r="AE84" s="204"/>
      <c r="AF84" s="204"/>
      <c r="AG84" s="204"/>
      <c r="AH84" s="204"/>
      <c r="AI84" s="204"/>
      <c r="AJ84" s="204"/>
      <c r="AK84" s="204"/>
      <c r="AL84" s="204"/>
      <c r="AM84" s="204"/>
      <c r="AN84" s="204"/>
      <c r="AO84" s="204"/>
      <c r="AP84" s="204"/>
      <c r="AQ84" s="204"/>
      <c r="AR84" s="204"/>
      <c r="AS84" s="204"/>
      <c r="AT84" s="204"/>
      <c r="AU84" s="204"/>
      <c r="AV84" s="204"/>
      <c r="AW84" s="204"/>
      <c r="AX84" s="204"/>
      <c r="AY84" s="204"/>
      <c r="AZ84" s="204"/>
      <c r="BA84" s="204"/>
      <c r="BB84" s="204"/>
      <c r="BC84" s="204"/>
      <c r="BD84" s="204"/>
      <c r="BE84" s="204"/>
      <c r="BF84" s="204"/>
    </row>
    <row r="85" spans="1:58" ht="15.75" hidden="1"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c r="X85" s="204"/>
      <c r="Y85" s="204"/>
      <c r="Z85" s="204"/>
      <c r="AA85" s="204"/>
      <c r="AB85" s="204"/>
      <c r="AC85" s="204"/>
      <c r="AD85" s="204"/>
      <c r="AE85" s="204"/>
      <c r="AF85" s="204"/>
      <c r="AG85" s="204"/>
      <c r="AH85" s="204"/>
      <c r="AI85" s="204"/>
      <c r="AJ85" s="204"/>
      <c r="AK85" s="204"/>
      <c r="AL85" s="204"/>
      <c r="AM85" s="204"/>
      <c r="AN85" s="204"/>
      <c r="AO85" s="204"/>
      <c r="AP85" s="204"/>
      <c r="AQ85" s="204"/>
      <c r="AR85" s="204"/>
      <c r="AS85" s="204"/>
      <c r="AT85" s="204"/>
      <c r="AU85" s="204"/>
      <c r="AV85" s="204"/>
      <c r="AW85" s="204"/>
      <c r="AX85" s="204"/>
      <c r="AY85" s="204"/>
      <c r="AZ85" s="204"/>
      <c r="BA85" s="204"/>
      <c r="BB85" s="204"/>
      <c r="BC85" s="204"/>
      <c r="BD85" s="204"/>
      <c r="BE85" s="204"/>
      <c r="BF85" s="204"/>
    </row>
    <row r="86" spans="1:58" ht="15.75" hidden="1"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204"/>
      <c r="AN86" s="204"/>
      <c r="AO86" s="204"/>
      <c r="AP86" s="204"/>
      <c r="AQ86" s="204"/>
      <c r="AR86" s="204"/>
      <c r="AS86" s="204"/>
      <c r="AT86" s="204"/>
      <c r="AU86" s="204"/>
      <c r="AV86" s="204"/>
      <c r="AW86" s="204"/>
      <c r="AX86" s="204"/>
      <c r="AY86" s="204"/>
      <c r="AZ86" s="204"/>
      <c r="BA86" s="204"/>
      <c r="BB86" s="204"/>
      <c r="BC86" s="204"/>
      <c r="BD86" s="204"/>
      <c r="BE86" s="204"/>
      <c r="BF86" s="204"/>
    </row>
    <row r="87" spans="1:58" ht="15.75" hidden="1"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row>
    <row r="88" spans="1:58" ht="15.75" hidden="1"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row>
    <row r="89" spans="1:58" ht="15.75" hidden="1"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c r="AP89" s="204"/>
      <c r="AQ89" s="204"/>
      <c r="AR89" s="204"/>
      <c r="AS89" s="204"/>
      <c r="AT89" s="204"/>
      <c r="AU89" s="204"/>
      <c r="AV89" s="204"/>
      <c r="AW89" s="204"/>
      <c r="AX89" s="204"/>
      <c r="AY89" s="204"/>
      <c r="AZ89" s="204"/>
      <c r="BA89" s="204"/>
      <c r="BB89" s="204"/>
      <c r="BC89" s="204"/>
      <c r="BD89" s="204"/>
      <c r="BE89" s="204"/>
      <c r="BF89" s="204"/>
    </row>
    <row r="90" spans="1:58" ht="15.75" hidden="1"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c r="X90" s="204"/>
      <c r="Y90" s="204"/>
      <c r="Z90" s="204"/>
      <c r="AA90" s="204"/>
      <c r="AB90" s="204"/>
      <c r="AC90" s="204"/>
      <c r="AD90" s="204"/>
      <c r="AE90" s="204"/>
      <c r="AF90" s="204"/>
      <c r="AG90" s="204"/>
      <c r="AH90" s="204"/>
      <c r="AI90" s="204"/>
      <c r="AJ90" s="204"/>
      <c r="AK90" s="204"/>
      <c r="AL90" s="204"/>
      <c r="AM90" s="204"/>
      <c r="AN90" s="204"/>
      <c r="AO90" s="204"/>
      <c r="AP90" s="204"/>
      <c r="AQ90" s="204"/>
      <c r="AR90" s="204"/>
      <c r="AS90" s="204"/>
      <c r="AT90" s="204"/>
      <c r="AU90" s="204"/>
      <c r="AV90" s="204"/>
      <c r="AW90" s="204"/>
      <c r="AX90" s="204"/>
      <c r="AY90" s="204"/>
      <c r="AZ90" s="204"/>
      <c r="BA90" s="204"/>
      <c r="BB90" s="204"/>
      <c r="BC90" s="204"/>
      <c r="BD90" s="204"/>
      <c r="BE90" s="204"/>
      <c r="BF90" s="204"/>
    </row>
    <row r="91" spans="1:58" ht="15.75" hidden="1"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4"/>
      <c r="AY91" s="204"/>
      <c r="AZ91" s="204"/>
      <c r="BA91" s="204"/>
      <c r="BB91" s="204"/>
      <c r="BC91" s="204"/>
      <c r="BD91" s="204"/>
      <c r="BE91" s="204"/>
      <c r="BF91" s="204"/>
    </row>
    <row r="92" spans="1:58" ht="15.75" hidden="1"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c r="X92" s="204"/>
      <c r="Y92" s="204"/>
      <c r="Z92" s="204"/>
      <c r="AA92" s="204"/>
      <c r="AB92" s="204"/>
      <c r="AC92" s="204"/>
      <c r="AD92" s="204"/>
      <c r="AE92" s="204"/>
      <c r="AF92" s="204"/>
      <c r="AG92" s="204"/>
      <c r="AH92" s="204"/>
      <c r="AI92" s="204"/>
      <c r="AJ92" s="204"/>
      <c r="AK92" s="204"/>
      <c r="AL92" s="204"/>
      <c r="AM92" s="204"/>
      <c r="AN92" s="204"/>
      <c r="AO92" s="204"/>
      <c r="AP92" s="204"/>
      <c r="AQ92" s="204"/>
      <c r="AR92" s="204"/>
      <c r="AS92" s="204"/>
      <c r="AT92" s="204"/>
      <c r="AU92" s="204"/>
      <c r="AV92" s="204"/>
      <c r="AW92" s="204"/>
      <c r="AX92" s="204"/>
      <c r="AY92" s="204"/>
      <c r="AZ92" s="204"/>
      <c r="BA92" s="204"/>
      <c r="BB92" s="204"/>
      <c r="BC92" s="204"/>
      <c r="BD92" s="204"/>
      <c r="BE92" s="204"/>
      <c r="BF92" s="204"/>
    </row>
    <row r="93" spans="1:58" ht="15.75" hidden="1"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c r="X93" s="204"/>
      <c r="Y93" s="204"/>
      <c r="Z93" s="204"/>
      <c r="AA93" s="204"/>
      <c r="AB93" s="204"/>
      <c r="AC93" s="204"/>
      <c r="AD93" s="204"/>
      <c r="AE93" s="204"/>
      <c r="AF93" s="204"/>
      <c r="AG93" s="204"/>
      <c r="AH93" s="204"/>
      <c r="AI93" s="204"/>
      <c r="AJ93" s="204"/>
      <c r="AK93" s="204"/>
      <c r="AL93" s="204"/>
      <c r="AM93" s="204"/>
      <c r="AN93" s="204"/>
      <c r="AO93" s="204"/>
      <c r="AP93" s="204"/>
      <c r="AQ93" s="204"/>
      <c r="AR93" s="204"/>
      <c r="AS93" s="204"/>
      <c r="AT93" s="204"/>
      <c r="AU93" s="204"/>
      <c r="AV93" s="204"/>
      <c r="AW93" s="204"/>
      <c r="AX93" s="204"/>
      <c r="AY93" s="204"/>
      <c r="AZ93" s="204"/>
      <c r="BA93" s="204"/>
      <c r="BB93" s="204"/>
      <c r="BC93" s="204"/>
      <c r="BD93" s="204"/>
      <c r="BE93" s="204"/>
      <c r="BF93" s="204"/>
    </row>
    <row r="94" spans="1:58" ht="15.75" hidden="1"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c r="X94" s="204"/>
      <c r="Y94" s="204"/>
      <c r="Z94" s="204"/>
      <c r="AA94" s="204"/>
      <c r="AB94" s="204"/>
      <c r="AC94" s="204"/>
      <c r="AD94" s="204"/>
      <c r="AE94" s="204"/>
      <c r="AF94" s="204"/>
      <c r="AG94" s="204"/>
      <c r="AH94" s="204"/>
      <c r="AI94" s="204"/>
      <c r="AJ94" s="204"/>
      <c r="AK94" s="204"/>
      <c r="AL94" s="204"/>
      <c r="AM94" s="204"/>
      <c r="AN94" s="204"/>
      <c r="AO94" s="204"/>
      <c r="AP94" s="204"/>
      <c r="AQ94" s="204"/>
      <c r="AR94" s="204"/>
      <c r="AS94" s="204"/>
      <c r="AT94" s="204"/>
      <c r="AU94" s="204"/>
      <c r="AV94" s="204"/>
      <c r="AW94" s="204"/>
      <c r="AX94" s="204"/>
      <c r="AY94" s="204"/>
      <c r="AZ94" s="204"/>
      <c r="BA94" s="204"/>
      <c r="BB94" s="204"/>
      <c r="BC94" s="204"/>
      <c r="BD94" s="204"/>
      <c r="BE94" s="204"/>
      <c r="BF94" s="204"/>
    </row>
    <row r="95" spans="1:58" ht="15.75" hidden="1"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c r="X95" s="204"/>
      <c r="Y95" s="204"/>
      <c r="Z95" s="204"/>
      <c r="AA95" s="204"/>
      <c r="AB95" s="204"/>
      <c r="AC95" s="204"/>
      <c r="AD95" s="204"/>
      <c r="AE95" s="204"/>
      <c r="AF95" s="204"/>
      <c r="AG95" s="204"/>
      <c r="AH95" s="204"/>
      <c r="AI95" s="204"/>
      <c r="AJ95" s="204"/>
      <c r="AK95" s="204"/>
      <c r="AL95" s="204"/>
      <c r="AM95" s="204"/>
      <c r="AN95" s="204"/>
      <c r="AO95" s="204"/>
      <c r="AP95" s="204"/>
      <c r="AQ95" s="204"/>
      <c r="AR95" s="204"/>
      <c r="AS95" s="204"/>
      <c r="AT95" s="204"/>
      <c r="AU95" s="204"/>
      <c r="AV95" s="204"/>
      <c r="AW95" s="204"/>
      <c r="AX95" s="204"/>
      <c r="AY95" s="204"/>
      <c r="AZ95" s="204"/>
      <c r="BA95" s="204"/>
      <c r="BB95" s="204"/>
      <c r="BC95" s="204"/>
      <c r="BD95" s="204"/>
      <c r="BE95" s="204"/>
      <c r="BF95" s="204"/>
    </row>
    <row r="96" spans="1:58" ht="15.75" hidden="1"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c r="X96" s="204"/>
      <c r="Y96" s="204"/>
      <c r="Z96" s="204"/>
      <c r="AA96" s="204"/>
      <c r="AB96" s="204"/>
      <c r="AC96" s="204"/>
      <c r="AD96" s="204"/>
      <c r="AE96" s="204"/>
      <c r="AF96" s="204"/>
      <c r="AG96" s="204"/>
      <c r="AH96" s="204"/>
      <c r="AI96" s="204"/>
      <c r="AJ96" s="204"/>
      <c r="AK96" s="204"/>
      <c r="AL96" s="204"/>
      <c r="AM96" s="204"/>
      <c r="AN96" s="204"/>
      <c r="AO96" s="204"/>
      <c r="AP96" s="204"/>
      <c r="AQ96" s="204"/>
      <c r="AR96" s="204"/>
      <c r="AS96" s="204"/>
      <c r="AT96" s="204"/>
      <c r="AU96" s="204"/>
      <c r="AV96" s="204"/>
      <c r="AW96" s="204"/>
      <c r="AX96" s="204"/>
      <c r="AY96" s="204"/>
      <c r="AZ96" s="204"/>
      <c r="BA96" s="204"/>
      <c r="BB96" s="204"/>
      <c r="BC96" s="204"/>
      <c r="BD96" s="204"/>
      <c r="BE96" s="204"/>
      <c r="BF96" s="204"/>
    </row>
    <row r="97" spans="1:58" ht="15.75" hidden="1"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c r="X97" s="204"/>
      <c r="Y97" s="204"/>
      <c r="Z97" s="204"/>
      <c r="AA97" s="204"/>
      <c r="AB97" s="204"/>
      <c r="AC97" s="204"/>
      <c r="AD97" s="204"/>
      <c r="AE97" s="204"/>
      <c r="AF97" s="204"/>
      <c r="AG97" s="204"/>
      <c r="AH97" s="204"/>
      <c r="AI97" s="204"/>
      <c r="AJ97" s="204"/>
      <c r="AK97" s="204"/>
      <c r="AL97" s="204"/>
      <c r="AM97" s="204"/>
      <c r="AN97" s="204"/>
      <c r="AO97" s="204"/>
      <c r="AP97" s="204"/>
      <c r="AQ97" s="204"/>
      <c r="AR97" s="204"/>
      <c r="AS97" s="204"/>
      <c r="AT97" s="204"/>
      <c r="AU97" s="204"/>
      <c r="AV97" s="204"/>
      <c r="AW97" s="204"/>
      <c r="AX97" s="204"/>
      <c r="AY97" s="204"/>
      <c r="AZ97" s="204"/>
      <c r="BA97" s="204"/>
      <c r="BB97" s="204"/>
      <c r="BC97" s="204"/>
      <c r="BD97" s="204"/>
      <c r="BE97" s="204"/>
      <c r="BF97" s="204"/>
    </row>
    <row r="98" spans="1:58" ht="15.75" hidden="1"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c r="X98" s="204"/>
      <c r="Y98" s="204"/>
      <c r="Z98" s="204"/>
      <c r="AA98" s="204"/>
      <c r="AB98" s="204"/>
      <c r="AC98" s="204"/>
      <c r="AD98" s="204"/>
      <c r="AE98" s="204"/>
      <c r="AF98" s="204"/>
      <c r="AG98" s="204"/>
      <c r="AH98" s="204"/>
      <c r="AI98" s="204"/>
      <c r="AJ98" s="204"/>
      <c r="AK98" s="204"/>
      <c r="AL98" s="204"/>
      <c r="AM98" s="204"/>
      <c r="AN98" s="204"/>
      <c r="AO98" s="204"/>
      <c r="AP98" s="204"/>
      <c r="AQ98" s="204"/>
      <c r="AR98" s="204"/>
      <c r="AS98" s="204"/>
      <c r="AT98" s="204"/>
      <c r="AU98" s="204"/>
      <c r="AV98" s="204"/>
      <c r="AW98" s="204"/>
      <c r="AX98" s="204"/>
      <c r="AY98" s="204"/>
      <c r="AZ98" s="204"/>
      <c r="BA98" s="204"/>
      <c r="BB98" s="204"/>
      <c r="BC98" s="204"/>
      <c r="BD98" s="204"/>
      <c r="BE98" s="204"/>
      <c r="BF98" s="204"/>
    </row>
    <row r="99" spans="1:58" ht="15.75" hidden="1"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4"/>
      <c r="AY99" s="204"/>
      <c r="AZ99" s="204"/>
      <c r="BA99" s="204"/>
      <c r="BB99" s="204"/>
      <c r="BC99" s="204"/>
      <c r="BD99" s="204"/>
      <c r="BE99" s="204"/>
      <c r="BF99" s="204"/>
    </row>
    <row r="100" spans="1:58" ht="15" hidden="1"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row>
    <row r="101" spans="1:58" ht="15.75" hidden="1"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c r="X101" s="204"/>
      <c r="Y101" s="204"/>
      <c r="Z101" s="204"/>
      <c r="AA101" s="204"/>
      <c r="AB101" s="204"/>
      <c r="AC101" s="204"/>
      <c r="AD101" s="204"/>
      <c r="AE101" s="204"/>
      <c r="AF101" s="204"/>
      <c r="AG101" s="204"/>
      <c r="AH101" s="204"/>
      <c r="AI101" s="204"/>
      <c r="AJ101" s="204"/>
      <c r="AK101" s="204"/>
      <c r="AL101" s="204"/>
      <c r="AM101" s="204"/>
      <c r="AN101" s="204"/>
      <c r="AO101" s="204"/>
      <c r="AP101" s="204"/>
      <c r="AQ101" s="204"/>
      <c r="AR101" s="204"/>
      <c r="AS101" s="204"/>
      <c r="AT101" s="204"/>
      <c r="AU101" s="204"/>
      <c r="AV101" s="204"/>
      <c r="AW101" s="204"/>
      <c r="AX101" s="204"/>
      <c r="AY101" s="204"/>
      <c r="AZ101" s="204"/>
      <c r="BA101" s="204"/>
      <c r="BB101" s="204"/>
      <c r="BC101" s="204"/>
      <c r="BD101" s="204"/>
      <c r="BE101" s="204"/>
      <c r="BF101" s="204"/>
    </row>
    <row r="102" spans="1:58" ht="15.75" hidden="1"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c r="AP102" s="204"/>
      <c r="AQ102" s="204"/>
      <c r="AR102" s="204"/>
      <c r="AS102" s="204"/>
      <c r="AT102" s="204"/>
      <c r="AU102" s="204"/>
      <c r="AV102" s="204"/>
      <c r="AW102" s="204"/>
      <c r="AX102" s="204"/>
      <c r="AY102" s="204"/>
      <c r="AZ102" s="204"/>
      <c r="BA102" s="204"/>
      <c r="BB102" s="204"/>
      <c r="BC102" s="204"/>
      <c r="BD102" s="204"/>
      <c r="BE102" s="204"/>
      <c r="BF102" s="204"/>
    </row>
    <row r="103" spans="1:58" ht="15.75" hidden="1"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c r="AP103" s="204"/>
      <c r="AQ103" s="204"/>
      <c r="AR103" s="204"/>
      <c r="AS103" s="204"/>
      <c r="AT103" s="204"/>
      <c r="AU103" s="204"/>
      <c r="AV103" s="204"/>
      <c r="AW103" s="204"/>
      <c r="AX103" s="204"/>
      <c r="AY103" s="204"/>
      <c r="AZ103" s="204"/>
      <c r="BA103" s="204"/>
      <c r="BB103" s="204"/>
      <c r="BC103" s="204"/>
      <c r="BD103" s="204"/>
      <c r="BE103" s="204"/>
      <c r="BF103" s="204"/>
    </row>
    <row r="104" spans="1:58" ht="15.75" hidden="1"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row>
    <row r="105" spans="1:58" ht="15.75" hidden="1"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4"/>
      <c r="AC105" s="204"/>
      <c r="AD105" s="204"/>
      <c r="AE105" s="204"/>
      <c r="AF105" s="204"/>
      <c r="AG105" s="204"/>
      <c r="AH105" s="204"/>
      <c r="AI105" s="204"/>
      <c r="AJ105" s="204"/>
      <c r="AK105" s="204"/>
      <c r="AL105" s="204"/>
      <c r="AM105" s="204"/>
      <c r="AN105" s="204"/>
      <c r="AO105" s="204"/>
      <c r="AP105" s="204"/>
      <c r="AQ105" s="204"/>
      <c r="AR105" s="204"/>
      <c r="AS105" s="204"/>
      <c r="AT105" s="204"/>
      <c r="AU105" s="204"/>
      <c r="AV105" s="204"/>
      <c r="AW105" s="204"/>
      <c r="AX105" s="204"/>
      <c r="AY105" s="204"/>
      <c r="AZ105" s="204"/>
      <c r="BA105" s="204"/>
      <c r="BB105" s="204"/>
      <c r="BC105" s="204"/>
      <c r="BD105" s="204"/>
      <c r="BE105" s="204"/>
      <c r="BF105" s="204"/>
    </row>
    <row r="106" spans="1:58" ht="15" hidden="1"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c r="X106" s="204"/>
      <c r="Y106" s="204"/>
      <c r="Z106" s="204"/>
      <c r="AA106" s="204"/>
      <c r="AB106" s="204"/>
      <c r="AC106" s="204"/>
      <c r="AD106" s="204"/>
      <c r="AE106" s="204"/>
      <c r="AF106" s="204"/>
      <c r="AG106" s="204"/>
      <c r="AH106" s="204"/>
      <c r="AI106" s="204"/>
      <c r="AJ106" s="204"/>
      <c r="AK106" s="204"/>
      <c r="AL106" s="204"/>
      <c r="AM106" s="204"/>
      <c r="AN106" s="204"/>
      <c r="AO106" s="204"/>
      <c r="AP106" s="204"/>
      <c r="AQ106" s="204"/>
      <c r="AR106" s="204"/>
      <c r="AS106" s="204"/>
      <c r="AT106" s="204"/>
      <c r="AU106" s="204"/>
      <c r="AV106" s="204"/>
      <c r="AW106" s="204"/>
      <c r="AX106" s="204"/>
      <c r="AY106" s="204"/>
      <c r="AZ106" s="204"/>
      <c r="BA106" s="204"/>
      <c r="BB106" s="204"/>
      <c r="BC106" s="204"/>
      <c r="BD106" s="204"/>
      <c r="BE106" s="204"/>
      <c r="BF106" s="204"/>
    </row>
    <row r="107" spans="1:58" ht="15" hidden="1"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c r="X107" s="204"/>
      <c r="Y107" s="204"/>
      <c r="Z107" s="204"/>
      <c r="AA107" s="204"/>
      <c r="AB107" s="204"/>
      <c r="AC107" s="204"/>
      <c r="AD107" s="204"/>
      <c r="AE107" s="204"/>
      <c r="AF107" s="204"/>
      <c r="AG107" s="204"/>
      <c r="AH107" s="204"/>
      <c r="AI107" s="204"/>
      <c r="AJ107" s="204"/>
      <c r="AK107" s="204"/>
      <c r="AL107" s="204"/>
      <c r="AM107" s="204"/>
      <c r="AN107" s="204"/>
      <c r="AO107" s="204"/>
      <c r="AP107" s="204"/>
      <c r="AQ107" s="204"/>
      <c r="AR107" s="204"/>
      <c r="AS107" s="204"/>
      <c r="AT107" s="204"/>
      <c r="AU107" s="204"/>
      <c r="AV107" s="204"/>
      <c r="AW107" s="204"/>
      <c r="AX107" s="204"/>
      <c r="AY107" s="204"/>
      <c r="AZ107" s="204"/>
      <c r="BA107" s="204"/>
      <c r="BB107" s="204"/>
      <c r="BC107" s="204"/>
      <c r="BD107" s="204"/>
      <c r="BE107" s="204"/>
      <c r="BF107" s="204"/>
    </row>
    <row r="108" spans="1:58" ht="15" hidden="1"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c r="AC108" s="204"/>
      <c r="AD108" s="204"/>
      <c r="AE108" s="204"/>
      <c r="AF108" s="204"/>
      <c r="AG108" s="204"/>
      <c r="AH108" s="204"/>
      <c r="AI108" s="204"/>
      <c r="AJ108" s="204"/>
      <c r="AK108" s="204"/>
      <c r="AL108" s="204"/>
      <c r="AM108" s="204"/>
      <c r="AN108" s="204"/>
      <c r="AO108" s="204"/>
      <c r="AP108" s="204"/>
      <c r="AQ108" s="204"/>
      <c r="AR108" s="204"/>
      <c r="AS108" s="204"/>
      <c r="AT108" s="204"/>
      <c r="AU108" s="204"/>
      <c r="AV108" s="204"/>
      <c r="AW108" s="204"/>
      <c r="AX108" s="204"/>
      <c r="AY108" s="204"/>
      <c r="AZ108" s="204"/>
      <c r="BA108" s="204"/>
      <c r="BB108" s="204"/>
      <c r="BC108" s="204"/>
      <c r="BD108" s="204"/>
      <c r="BE108" s="204"/>
      <c r="BF108" s="204"/>
    </row>
    <row r="109" spans="1:58" ht="15" hidden="1"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c r="X109" s="204"/>
      <c r="Y109" s="204"/>
      <c r="Z109" s="204"/>
      <c r="AA109" s="204"/>
      <c r="AB109" s="204"/>
      <c r="AC109" s="204"/>
      <c r="AD109" s="204"/>
      <c r="AE109" s="204"/>
      <c r="AF109" s="204"/>
      <c r="AG109" s="204"/>
      <c r="AH109" s="204"/>
      <c r="AI109" s="204"/>
      <c r="AJ109" s="204"/>
      <c r="AK109" s="204"/>
      <c r="AL109" s="204"/>
      <c r="AM109" s="204"/>
      <c r="AN109" s="204"/>
      <c r="AO109" s="204"/>
      <c r="AP109" s="204"/>
      <c r="AQ109" s="204"/>
      <c r="AR109" s="204"/>
      <c r="AS109" s="204"/>
      <c r="AT109" s="204"/>
      <c r="AU109" s="204"/>
      <c r="AV109" s="204"/>
      <c r="AW109" s="204"/>
      <c r="AX109" s="204"/>
      <c r="AY109" s="204"/>
      <c r="AZ109" s="204"/>
      <c r="BA109" s="204"/>
      <c r="BB109" s="204"/>
      <c r="BC109" s="204"/>
      <c r="BD109" s="204"/>
      <c r="BE109" s="204"/>
      <c r="BF109" s="204"/>
    </row>
    <row r="110" spans="1:58" ht="15" hidden="1"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c r="X110" s="204"/>
      <c r="Y110" s="204"/>
      <c r="Z110" s="204"/>
      <c r="AA110" s="204"/>
      <c r="AB110" s="204"/>
      <c r="AC110" s="204"/>
      <c r="AD110" s="204"/>
      <c r="AE110" s="204"/>
      <c r="AF110" s="204"/>
      <c r="AG110" s="204"/>
      <c r="AH110" s="204"/>
      <c r="AI110" s="204"/>
      <c r="AJ110" s="204"/>
      <c r="AK110" s="204"/>
      <c r="AL110" s="204"/>
      <c r="AM110" s="204"/>
      <c r="AN110" s="204"/>
      <c r="AO110" s="204"/>
      <c r="AP110" s="204"/>
      <c r="AQ110" s="204"/>
      <c r="AR110" s="204"/>
      <c r="AS110" s="204"/>
      <c r="AT110" s="204"/>
      <c r="AU110" s="204"/>
      <c r="AV110" s="204"/>
      <c r="AW110" s="204"/>
      <c r="AX110" s="204"/>
      <c r="AY110" s="204"/>
      <c r="AZ110" s="204"/>
      <c r="BA110" s="204"/>
      <c r="BB110" s="204"/>
      <c r="BC110" s="204"/>
      <c r="BD110" s="204"/>
      <c r="BE110" s="204"/>
      <c r="BF110" s="204"/>
    </row>
    <row r="111" spans="1:58" ht="15" hidden="1"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c r="X111" s="204"/>
      <c r="Y111" s="204"/>
      <c r="Z111" s="204"/>
      <c r="AA111" s="204"/>
      <c r="AB111" s="204"/>
      <c r="AC111" s="204"/>
      <c r="AD111" s="204"/>
      <c r="AE111" s="204"/>
      <c r="AF111" s="204"/>
      <c r="AG111" s="204"/>
      <c r="AH111" s="204"/>
      <c r="AI111" s="204"/>
      <c r="AJ111" s="204"/>
      <c r="AK111" s="204"/>
      <c r="AL111" s="204"/>
      <c r="AM111" s="204"/>
      <c r="AN111" s="204"/>
      <c r="AO111" s="204"/>
      <c r="AP111" s="204"/>
      <c r="AQ111" s="204"/>
      <c r="AR111" s="204"/>
      <c r="AS111" s="204"/>
      <c r="AT111" s="204"/>
      <c r="AU111" s="204"/>
      <c r="AV111" s="204"/>
      <c r="AW111" s="204"/>
      <c r="AX111" s="204"/>
      <c r="AY111" s="204"/>
      <c r="AZ111" s="204"/>
      <c r="BA111" s="204"/>
      <c r="BB111" s="204"/>
      <c r="BC111" s="204"/>
      <c r="BD111" s="204"/>
      <c r="BE111" s="204"/>
      <c r="BF111" s="204"/>
    </row>
    <row r="112" spans="1:58" ht="15" hidden="1"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c r="X112" s="204"/>
      <c r="Y112" s="204"/>
      <c r="Z112" s="204"/>
      <c r="AA112" s="204"/>
      <c r="AB112" s="204"/>
      <c r="AC112" s="204"/>
      <c r="AD112" s="204"/>
      <c r="AE112" s="204"/>
      <c r="AF112" s="204"/>
      <c r="AG112" s="204"/>
      <c r="AH112" s="204"/>
      <c r="AI112" s="204"/>
      <c r="AJ112" s="204"/>
      <c r="AK112" s="204"/>
      <c r="AL112" s="204"/>
      <c r="AM112" s="204"/>
      <c r="AN112" s="204"/>
      <c r="AO112" s="204"/>
      <c r="AP112" s="204"/>
      <c r="AQ112" s="204"/>
      <c r="AR112" s="204"/>
      <c r="AS112" s="204"/>
      <c r="AT112" s="204"/>
      <c r="AU112" s="204"/>
      <c r="AV112" s="204"/>
      <c r="AW112" s="204"/>
      <c r="AX112" s="204"/>
      <c r="AY112" s="204"/>
      <c r="AZ112" s="204"/>
      <c r="BA112" s="204"/>
      <c r="BB112" s="204"/>
      <c r="BC112" s="204"/>
      <c r="BD112" s="204"/>
      <c r="BE112" s="204"/>
      <c r="BF112" s="204"/>
    </row>
    <row r="113" spans="1:58" ht="15" hidden="1"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c r="X113" s="204"/>
      <c r="Y113" s="204"/>
      <c r="Z113" s="204"/>
      <c r="AA113" s="204"/>
      <c r="AB113" s="204"/>
      <c r="AC113" s="204"/>
      <c r="AD113" s="204"/>
      <c r="AE113" s="204"/>
      <c r="AF113" s="204"/>
      <c r="AG113" s="204"/>
      <c r="AH113" s="204"/>
      <c r="AI113" s="204"/>
      <c r="AJ113" s="204"/>
      <c r="AK113" s="204"/>
      <c r="AL113" s="204"/>
      <c r="AM113" s="204"/>
      <c r="AN113" s="204"/>
      <c r="AO113" s="204"/>
      <c r="AP113" s="204"/>
      <c r="AQ113" s="204"/>
      <c r="AR113" s="204"/>
      <c r="AS113" s="204"/>
      <c r="AT113" s="204"/>
      <c r="AU113" s="204"/>
      <c r="AV113" s="204"/>
      <c r="AW113" s="204"/>
      <c r="AX113" s="204"/>
      <c r="AY113" s="204"/>
      <c r="AZ113" s="204"/>
      <c r="BA113" s="204"/>
      <c r="BB113" s="204"/>
      <c r="BC113" s="204"/>
      <c r="BD113" s="204"/>
      <c r="BE113" s="204"/>
      <c r="BF113" s="204"/>
    </row>
    <row r="114" spans="1:58" ht="15" hidden="1"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c r="X114" s="204"/>
      <c r="Y114" s="204"/>
      <c r="Z114" s="204"/>
      <c r="AA114" s="204"/>
      <c r="AB114" s="204"/>
      <c r="AC114" s="204"/>
      <c r="AD114" s="204"/>
      <c r="AE114" s="204"/>
      <c r="AF114" s="204"/>
      <c r="AG114" s="204"/>
      <c r="AH114" s="204"/>
      <c r="AI114" s="204"/>
      <c r="AJ114" s="204"/>
      <c r="AK114" s="204"/>
      <c r="AL114" s="204"/>
      <c r="AM114" s="204"/>
      <c r="AN114" s="204"/>
      <c r="AO114" s="204"/>
      <c r="AP114" s="204"/>
      <c r="AQ114" s="204"/>
      <c r="AR114" s="204"/>
      <c r="AS114" s="204"/>
      <c r="AT114" s="204"/>
      <c r="AU114" s="204"/>
      <c r="AV114" s="204"/>
      <c r="AW114" s="204"/>
      <c r="AX114" s="204"/>
      <c r="AY114" s="204"/>
      <c r="AZ114" s="204"/>
      <c r="BA114" s="204"/>
      <c r="BB114" s="204"/>
      <c r="BC114" s="204"/>
      <c r="BD114" s="204"/>
      <c r="BE114" s="204"/>
      <c r="BF114" s="204"/>
    </row>
    <row r="115" spans="1:58" ht="15" hidden="1"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c r="X115" s="204"/>
      <c r="Y115" s="204"/>
      <c r="Z115" s="204"/>
      <c r="AA115" s="204"/>
      <c r="AB115" s="204"/>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04"/>
      <c r="AY115" s="204"/>
      <c r="AZ115" s="204"/>
      <c r="BA115" s="204"/>
      <c r="BB115" s="204"/>
      <c r="BC115" s="204"/>
      <c r="BD115" s="204"/>
      <c r="BE115" s="204"/>
      <c r="BF115" s="204"/>
    </row>
    <row r="116" spans="1:58" ht="15" hidden="1"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4"/>
      <c r="AY116" s="204"/>
      <c r="AZ116" s="204"/>
      <c r="BA116" s="204"/>
      <c r="BB116" s="204"/>
      <c r="BC116" s="204"/>
      <c r="BD116" s="204"/>
      <c r="BE116" s="204"/>
      <c r="BF116" s="204"/>
    </row>
    <row r="117" spans="1:58" ht="15" hidden="1"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c r="X117" s="204"/>
      <c r="Y117" s="204"/>
      <c r="Z117" s="204"/>
      <c r="AA117" s="204"/>
      <c r="AB117" s="204"/>
      <c r="AC117" s="204"/>
      <c r="AD117" s="204"/>
      <c r="AE117" s="204"/>
      <c r="AF117" s="204"/>
      <c r="AG117" s="204"/>
      <c r="AH117" s="204"/>
      <c r="AI117" s="204"/>
      <c r="AJ117" s="204"/>
      <c r="AK117" s="204"/>
      <c r="AL117" s="204"/>
      <c r="AM117" s="204"/>
      <c r="AN117" s="204"/>
      <c r="AO117" s="204"/>
      <c r="AP117" s="204"/>
      <c r="AQ117" s="204"/>
      <c r="AR117" s="204"/>
      <c r="AS117" s="204"/>
      <c r="AT117" s="204"/>
      <c r="AU117" s="204"/>
      <c r="AV117" s="204"/>
      <c r="AW117" s="204"/>
      <c r="AX117" s="204"/>
      <c r="AY117" s="204"/>
      <c r="AZ117" s="204"/>
      <c r="BA117" s="204"/>
      <c r="BB117" s="204"/>
      <c r="BC117" s="204"/>
      <c r="BD117" s="204"/>
      <c r="BE117" s="204"/>
      <c r="BF117" s="204"/>
    </row>
    <row r="118" spans="1:58" ht="15" hidden="1"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4"/>
      <c r="AK118" s="204"/>
      <c r="AL118" s="204"/>
      <c r="AM118" s="204"/>
      <c r="AN118" s="204"/>
      <c r="AO118" s="204"/>
      <c r="AP118" s="204"/>
      <c r="AQ118" s="204"/>
      <c r="AR118" s="204"/>
      <c r="AS118" s="204"/>
      <c r="AT118" s="204"/>
      <c r="AU118" s="204"/>
      <c r="AV118" s="204"/>
      <c r="AW118" s="204"/>
      <c r="AX118" s="204"/>
      <c r="AY118" s="204"/>
      <c r="AZ118" s="204"/>
      <c r="BA118" s="204"/>
      <c r="BB118" s="204"/>
      <c r="BC118" s="204"/>
      <c r="BD118" s="204"/>
      <c r="BE118" s="204"/>
      <c r="BF118" s="204"/>
    </row>
    <row r="119" spans="1:58" ht="15" hidden="1"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c r="X119" s="204"/>
      <c r="Y119" s="204"/>
      <c r="Z119" s="204"/>
      <c r="AA119" s="204"/>
      <c r="AB119" s="204"/>
      <c r="AC119" s="204"/>
      <c r="AD119" s="204"/>
      <c r="AE119" s="204"/>
      <c r="AF119" s="204"/>
      <c r="AG119" s="204"/>
      <c r="AH119" s="204"/>
      <c r="AI119" s="204"/>
      <c r="AJ119" s="204"/>
      <c r="AK119" s="204"/>
      <c r="AL119" s="204"/>
      <c r="AM119" s="204"/>
      <c r="AN119" s="204"/>
      <c r="AO119" s="204"/>
      <c r="AP119" s="204"/>
      <c r="AQ119" s="204"/>
      <c r="AR119" s="204"/>
      <c r="AS119" s="204"/>
      <c r="AT119" s="204"/>
      <c r="AU119" s="204"/>
      <c r="AV119" s="204"/>
      <c r="AW119" s="204"/>
      <c r="AX119" s="204"/>
      <c r="AY119" s="204"/>
      <c r="AZ119" s="204"/>
      <c r="BA119" s="204"/>
      <c r="BB119" s="204"/>
      <c r="BC119" s="204"/>
      <c r="BD119" s="204"/>
      <c r="BE119" s="204"/>
      <c r="BF119" s="204"/>
    </row>
    <row r="120" spans="1:58" ht="15" hidden="1"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c r="X120" s="204"/>
      <c r="Y120" s="204"/>
      <c r="Z120" s="204"/>
      <c r="AA120" s="204"/>
      <c r="AB120" s="204"/>
      <c r="AC120" s="204"/>
      <c r="AD120" s="204"/>
      <c r="AE120" s="204"/>
      <c r="AF120" s="204"/>
      <c r="AG120" s="204"/>
      <c r="AH120" s="204"/>
      <c r="AI120" s="204"/>
      <c r="AJ120" s="204"/>
      <c r="AK120" s="204"/>
      <c r="AL120" s="204"/>
      <c r="AM120" s="204"/>
      <c r="AN120" s="204"/>
      <c r="AO120" s="204"/>
      <c r="AP120" s="204"/>
      <c r="AQ120" s="204"/>
      <c r="AR120" s="204"/>
      <c r="AS120" s="204"/>
      <c r="AT120" s="204"/>
      <c r="AU120" s="204"/>
      <c r="AV120" s="204"/>
      <c r="AW120" s="204"/>
      <c r="AX120" s="204"/>
      <c r="AY120" s="204"/>
      <c r="AZ120" s="204"/>
      <c r="BA120" s="204"/>
      <c r="BB120" s="204"/>
      <c r="BC120" s="204"/>
      <c r="BD120" s="204"/>
      <c r="BE120" s="204"/>
      <c r="BF120" s="204"/>
    </row>
    <row r="121" spans="1:58" ht="15" hidden="1"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c r="X121" s="204"/>
      <c r="Y121" s="204"/>
      <c r="Z121" s="204"/>
      <c r="AA121" s="204"/>
      <c r="AB121" s="204"/>
      <c r="AC121" s="204"/>
      <c r="AD121" s="204"/>
      <c r="AE121" s="204"/>
      <c r="AF121" s="204"/>
      <c r="AG121" s="204"/>
      <c r="AH121" s="204"/>
      <c r="AI121" s="204"/>
      <c r="AJ121" s="204"/>
      <c r="AK121" s="204"/>
      <c r="AL121" s="204"/>
      <c r="AM121" s="204"/>
      <c r="AN121" s="204"/>
      <c r="AO121" s="204"/>
      <c r="AP121" s="204"/>
      <c r="AQ121" s="204"/>
      <c r="AR121" s="204"/>
      <c r="AS121" s="204"/>
      <c r="AT121" s="204"/>
      <c r="AU121" s="204"/>
      <c r="AV121" s="204"/>
      <c r="AW121" s="204"/>
      <c r="AX121" s="204"/>
      <c r="AY121" s="204"/>
      <c r="AZ121" s="204"/>
      <c r="BA121" s="204"/>
      <c r="BB121" s="204"/>
      <c r="BC121" s="204"/>
      <c r="BD121" s="204"/>
      <c r="BE121" s="204"/>
      <c r="BF121" s="204"/>
    </row>
    <row r="122" spans="1:58" ht="15" hidden="1"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c r="X122" s="204"/>
      <c r="Y122" s="204"/>
      <c r="Z122" s="204"/>
      <c r="AA122" s="204"/>
      <c r="AB122" s="204"/>
      <c r="AC122" s="204"/>
      <c r="AD122" s="204"/>
      <c r="AE122" s="204"/>
      <c r="AF122" s="204"/>
      <c r="AG122" s="204"/>
      <c r="AH122" s="204"/>
      <c r="AI122" s="204"/>
      <c r="AJ122" s="204"/>
      <c r="AK122" s="204"/>
      <c r="AL122" s="204"/>
      <c r="AM122" s="204"/>
      <c r="AN122" s="204"/>
      <c r="AO122" s="204"/>
      <c r="AP122" s="204"/>
      <c r="AQ122" s="204"/>
      <c r="AR122" s="204"/>
      <c r="AS122" s="204"/>
      <c r="AT122" s="204"/>
      <c r="AU122" s="204"/>
      <c r="AV122" s="204"/>
      <c r="AW122" s="204"/>
      <c r="AX122" s="204"/>
      <c r="AY122" s="204"/>
      <c r="AZ122" s="204"/>
      <c r="BA122" s="204"/>
      <c r="BB122" s="204"/>
      <c r="BC122" s="204"/>
      <c r="BD122" s="204"/>
      <c r="BE122" s="204"/>
      <c r="BF122" s="204"/>
    </row>
    <row r="123" spans="1:58" ht="15" hidden="1"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c r="X123" s="204"/>
      <c r="Y123" s="204"/>
      <c r="Z123" s="204"/>
      <c r="AA123" s="204"/>
      <c r="AB123" s="204"/>
      <c r="AC123" s="204"/>
      <c r="AD123" s="204"/>
      <c r="AE123" s="204"/>
      <c r="AF123" s="204"/>
      <c r="AG123" s="204"/>
      <c r="AH123" s="204"/>
      <c r="AI123" s="204"/>
      <c r="AJ123" s="204"/>
      <c r="AK123" s="204"/>
      <c r="AL123" s="204"/>
      <c r="AM123" s="204"/>
      <c r="AN123" s="204"/>
      <c r="AO123" s="204"/>
      <c r="AP123" s="204"/>
      <c r="AQ123" s="204"/>
      <c r="AR123" s="204"/>
      <c r="AS123" s="204"/>
      <c r="AT123" s="204"/>
      <c r="AU123" s="204"/>
      <c r="AV123" s="204"/>
      <c r="AW123" s="204"/>
      <c r="AX123" s="204"/>
      <c r="AY123" s="204"/>
      <c r="AZ123" s="204"/>
      <c r="BA123" s="204"/>
      <c r="BB123" s="204"/>
      <c r="BC123" s="204"/>
      <c r="BD123" s="204"/>
      <c r="BE123" s="204"/>
      <c r="BF123" s="204"/>
    </row>
    <row r="124" spans="1:58" ht="15" hidden="1"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4"/>
      <c r="AY124" s="204"/>
      <c r="AZ124" s="204"/>
      <c r="BA124" s="204"/>
      <c r="BB124" s="204"/>
      <c r="BC124" s="204"/>
      <c r="BD124" s="204"/>
      <c r="BE124" s="204"/>
      <c r="BF124" s="204"/>
    </row>
    <row r="125" spans="1:58" ht="15" hidden="1"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c r="X125" s="204"/>
      <c r="Y125" s="204"/>
      <c r="Z125" s="204"/>
      <c r="AA125" s="204"/>
      <c r="AB125" s="204"/>
      <c r="AC125" s="204"/>
      <c r="AD125" s="204"/>
      <c r="AE125" s="204"/>
      <c r="AF125" s="204"/>
      <c r="AG125" s="204"/>
      <c r="AH125" s="204"/>
      <c r="AI125" s="204"/>
      <c r="AJ125" s="204"/>
      <c r="AK125" s="204"/>
      <c r="AL125" s="204"/>
      <c r="AM125" s="204"/>
      <c r="AN125" s="204"/>
      <c r="AO125" s="204"/>
      <c r="AP125" s="204"/>
      <c r="AQ125" s="204"/>
      <c r="AR125" s="204"/>
      <c r="AS125" s="204"/>
      <c r="AT125" s="204"/>
      <c r="AU125" s="204"/>
      <c r="AV125" s="204"/>
      <c r="AW125" s="204"/>
      <c r="AX125" s="204"/>
      <c r="AY125" s="204"/>
      <c r="AZ125" s="204"/>
      <c r="BA125" s="204"/>
      <c r="BB125" s="204"/>
      <c r="BC125" s="204"/>
      <c r="BD125" s="204"/>
      <c r="BE125" s="204"/>
      <c r="BF125" s="204"/>
    </row>
    <row r="126" spans="1:58" ht="15" hidden="1"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c r="X126" s="204"/>
      <c r="Y126" s="204"/>
      <c r="Z126" s="204"/>
      <c r="AA126" s="204"/>
      <c r="AB126" s="204"/>
      <c r="AC126" s="204"/>
      <c r="AD126" s="204"/>
      <c r="AE126" s="204"/>
      <c r="AF126" s="204"/>
      <c r="AG126" s="204"/>
      <c r="AH126" s="204"/>
      <c r="AI126" s="204"/>
      <c r="AJ126" s="204"/>
      <c r="AK126" s="204"/>
      <c r="AL126" s="204"/>
      <c r="AM126" s="204"/>
      <c r="AN126" s="204"/>
      <c r="AO126" s="204"/>
      <c r="AP126" s="204"/>
      <c r="AQ126" s="204"/>
      <c r="AR126" s="204"/>
      <c r="AS126" s="204"/>
      <c r="AT126" s="204"/>
      <c r="AU126" s="204"/>
      <c r="AV126" s="204"/>
      <c r="AW126" s="204"/>
      <c r="AX126" s="204"/>
      <c r="AY126" s="204"/>
      <c r="AZ126" s="204"/>
      <c r="BA126" s="204"/>
      <c r="BB126" s="204"/>
      <c r="BC126" s="204"/>
      <c r="BD126" s="204"/>
      <c r="BE126" s="204"/>
      <c r="BF126" s="204"/>
    </row>
    <row r="127" spans="1:58" ht="15" hidden="1"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c r="X127" s="204"/>
      <c r="Y127" s="204"/>
      <c r="Z127" s="204"/>
      <c r="AA127" s="204"/>
      <c r="AB127" s="204"/>
      <c r="AC127" s="204"/>
      <c r="AD127" s="204"/>
      <c r="AE127" s="204"/>
      <c r="AF127" s="204"/>
      <c r="AG127" s="204"/>
      <c r="AH127" s="204"/>
      <c r="AI127" s="204"/>
      <c r="AJ127" s="204"/>
      <c r="AK127" s="204"/>
      <c r="AL127" s="204"/>
      <c r="AM127" s="204"/>
      <c r="AN127" s="204"/>
      <c r="AO127" s="204"/>
      <c r="AP127" s="204"/>
      <c r="AQ127" s="204"/>
      <c r="AR127" s="204"/>
      <c r="AS127" s="204"/>
      <c r="AT127" s="204"/>
      <c r="AU127" s="204"/>
      <c r="AV127" s="204"/>
      <c r="AW127" s="204"/>
      <c r="AX127" s="204"/>
      <c r="AY127" s="204"/>
      <c r="AZ127" s="204"/>
      <c r="BA127" s="204"/>
      <c r="BB127" s="204"/>
      <c r="BC127" s="204"/>
      <c r="BD127" s="204"/>
      <c r="BE127" s="204"/>
      <c r="BF127" s="204"/>
    </row>
    <row r="128" spans="1:58" ht="15" hidden="1"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c r="X128" s="204"/>
      <c r="Y128" s="204"/>
      <c r="Z128" s="204"/>
      <c r="AA128" s="204"/>
      <c r="AB128" s="204"/>
      <c r="AC128" s="204"/>
      <c r="AD128" s="204"/>
      <c r="AE128" s="204"/>
      <c r="AF128" s="204"/>
      <c r="AG128" s="204"/>
      <c r="AH128" s="204"/>
      <c r="AI128" s="204"/>
      <c r="AJ128" s="204"/>
      <c r="AK128" s="204"/>
      <c r="AL128" s="204"/>
      <c r="AM128" s="204"/>
      <c r="AN128" s="204"/>
      <c r="AO128" s="204"/>
      <c r="AP128" s="204"/>
      <c r="AQ128" s="204"/>
      <c r="AR128" s="204"/>
      <c r="AS128" s="204"/>
      <c r="AT128" s="204"/>
      <c r="AU128" s="204"/>
      <c r="AV128" s="204"/>
      <c r="AW128" s="204"/>
      <c r="AX128" s="204"/>
      <c r="AY128" s="204"/>
      <c r="AZ128" s="204"/>
      <c r="BA128" s="204"/>
      <c r="BB128" s="204"/>
      <c r="BC128" s="204"/>
      <c r="BD128" s="204"/>
      <c r="BE128" s="204"/>
      <c r="BF128" s="204"/>
    </row>
    <row r="129" spans="1:58" ht="15" hidden="1"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c r="X129" s="204"/>
      <c r="Y129" s="204"/>
      <c r="Z129" s="204"/>
      <c r="AA129" s="204"/>
      <c r="AB129" s="204"/>
      <c r="AC129" s="204"/>
      <c r="AD129" s="204"/>
      <c r="AE129" s="204"/>
      <c r="AF129" s="204"/>
      <c r="AG129" s="204"/>
      <c r="AH129" s="204"/>
      <c r="AI129" s="204"/>
      <c r="AJ129" s="204"/>
      <c r="AK129" s="204"/>
      <c r="AL129" s="204"/>
      <c r="AM129" s="204"/>
      <c r="AN129" s="204"/>
      <c r="AO129" s="204"/>
      <c r="AP129" s="204"/>
      <c r="AQ129" s="204"/>
      <c r="AR129" s="204"/>
      <c r="AS129" s="204"/>
      <c r="AT129" s="204"/>
      <c r="AU129" s="204"/>
      <c r="AV129" s="204"/>
      <c r="AW129" s="204"/>
      <c r="AX129" s="204"/>
      <c r="AY129" s="204"/>
      <c r="AZ129" s="204"/>
      <c r="BA129" s="204"/>
      <c r="BB129" s="204"/>
      <c r="BC129" s="204"/>
      <c r="BD129" s="204"/>
      <c r="BE129" s="204"/>
      <c r="BF129" s="204"/>
    </row>
    <row r="130" spans="1:58" ht="15" hidden="1"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c r="X130" s="204"/>
      <c r="Y130" s="204"/>
      <c r="Z130" s="204"/>
      <c r="AA130" s="204"/>
      <c r="AB130" s="204"/>
      <c r="AC130" s="204"/>
      <c r="AD130" s="204"/>
      <c r="AE130" s="204"/>
      <c r="AF130" s="204"/>
      <c r="AG130" s="204"/>
      <c r="AH130" s="204"/>
      <c r="AI130" s="204"/>
      <c r="AJ130" s="204"/>
      <c r="AK130" s="204"/>
      <c r="AL130" s="204"/>
      <c r="AM130" s="204"/>
      <c r="AN130" s="204"/>
      <c r="AO130" s="204"/>
      <c r="AP130" s="204"/>
      <c r="AQ130" s="204"/>
      <c r="AR130" s="204"/>
      <c r="AS130" s="204"/>
      <c r="AT130" s="204"/>
      <c r="AU130" s="204"/>
      <c r="AV130" s="204"/>
      <c r="AW130" s="204"/>
      <c r="AX130" s="204"/>
      <c r="AY130" s="204"/>
      <c r="AZ130" s="204"/>
      <c r="BA130" s="204"/>
      <c r="BB130" s="204"/>
      <c r="BC130" s="204"/>
      <c r="BD130" s="204"/>
      <c r="BE130" s="204"/>
      <c r="BF130" s="204"/>
    </row>
    <row r="131" spans="1:58" ht="15" hidden="1"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c r="X131" s="204"/>
      <c r="Y131" s="204"/>
      <c r="Z131" s="204"/>
      <c r="AA131" s="204"/>
      <c r="AB131" s="204"/>
      <c r="AC131" s="204"/>
      <c r="AD131" s="204"/>
      <c r="AE131" s="204"/>
      <c r="AF131" s="204"/>
      <c r="AG131" s="204"/>
      <c r="AH131" s="204"/>
      <c r="AI131" s="204"/>
      <c r="AJ131" s="204"/>
      <c r="AK131" s="204"/>
      <c r="AL131" s="204"/>
      <c r="AM131" s="204"/>
      <c r="AN131" s="204"/>
      <c r="AO131" s="204"/>
      <c r="AP131" s="204"/>
      <c r="AQ131" s="204"/>
      <c r="AR131" s="204"/>
      <c r="AS131" s="204"/>
      <c r="AT131" s="204"/>
      <c r="AU131" s="204"/>
      <c r="AV131" s="204"/>
      <c r="AW131" s="204"/>
      <c r="AX131" s="204"/>
      <c r="AY131" s="204"/>
      <c r="AZ131" s="204"/>
      <c r="BA131" s="204"/>
      <c r="BB131" s="204"/>
      <c r="BC131" s="204"/>
      <c r="BD131" s="204"/>
      <c r="BE131" s="204"/>
      <c r="BF131" s="204"/>
    </row>
    <row r="132" spans="1:58" ht="15" hidden="1"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4"/>
      <c r="AY132" s="204"/>
      <c r="AZ132" s="204"/>
      <c r="BA132" s="204"/>
      <c r="BB132" s="204"/>
      <c r="BC132" s="204"/>
      <c r="BD132" s="204"/>
      <c r="BE132" s="204"/>
      <c r="BF132" s="204"/>
    </row>
    <row r="133" spans="1:58" ht="15" hidden="1"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c r="X133" s="204"/>
      <c r="Y133" s="204"/>
      <c r="Z133" s="204"/>
      <c r="AA133" s="204"/>
      <c r="AB133" s="204"/>
      <c r="AC133" s="204"/>
      <c r="AD133" s="204"/>
      <c r="AE133" s="204"/>
      <c r="AF133" s="204"/>
      <c r="AG133" s="204"/>
      <c r="AH133" s="204"/>
      <c r="AI133" s="204"/>
      <c r="AJ133" s="204"/>
      <c r="AK133" s="204"/>
      <c r="AL133" s="204"/>
      <c r="AM133" s="204"/>
      <c r="AN133" s="204"/>
      <c r="AO133" s="204"/>
      <c r="AP133" s="204"/>
      <c r="AQ133" s="204"/>
      <c r="AR133" s="204"/>
      <c r="AS133" s="204"/>
      <c r="AT133" s="204"/>
      <c r="AU133" s="204"/>
      <c r="AV133" s="204"/>
      <c r="AW133" s="204"/>
      <c r="AX133" s="204"/>
      <c r="AY133" s="204"/>
      <c r="AZ133" s="204"/>
      <c r="BA133" s="204"/>
      <c r="BB133" s="204"/>
      <c r="BC133" s="204"/>
      <c r="BD133" s="204"/>
      <c r="BE133" s="204"/>
      <c r="BF133" s="204"/>
    </row>
    <row r="134" spans="1:58" ht="15" hidden="1"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c r="X134" s="204"/>
      <c r="Y134" s="204"/>
      <c r="Z134" s="204"/>
      <c r="AA134" s="204"/>
      <c r="AB134" s="204"/>
      <c r="AC134" s="204"/>
      <c r="AD134" s="204"/>
      <c r="AE134" s="204"/>
      <c r="AF134" s="204"/>
      <c r="AG134" s="204"/>
      <c r="AH134" s="204"/>
      <c r="AI134" s="204"/>
      <c r="AJ134" s="204"/>
      <c r="AK134" s="204"/>
      <c r="AL134" s="204"/>
      <c r="AM134" s="204"/>
      <c r="AN134" s="204"/>
      <c r="AO134" s="204"/>
      <c r="AP134" s="204"/>
      <c r="AQ134" s="204"/>
      <c r="AR134" s="204"/>
      <c r="AS134" s="204"/>
      <c r="AT134" s="204"/>
      <c r="AU134" s="204"/>
      <c r="AV134" s="204"/>
      <c r="AW134" s="204"/>
      <c r="AX134" s="204"/>
      <c r="AY134" s="204"/>
      <c r="AZ134" s="204"/>
      <c r="BA134" s="204"/>
      <c r="BB134" s="204"/>
      <c r="BC134" s="204"/>
      <c r="BD134" s="204"/>
      <c r="BE134" s="204"/>
      <c r="BF134" s="204"/>
    </row>
    <row r="135" spans="1:58" ht="15" hidden="1"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4"/>
      <c r="AE135" s="204"/>
      <c r="AF135" s="204"/>
      <c r="AG135" s="204"/>
      <c r="AH135" s="204"/>
      <c r="AI135" s="204"/>
      <c r="AJ135" s="204"/>
      <c r="AK135" s="204"/>
      <c r="AL135" s="204"/>
      <c r="AM135" s="204"/>
      <c r="AN135" s="204"/>
      <c r="AO135" s="204"/>
      <c r="AP135" s="204"/>
      <c r="AQ135" s="204"/>
      <c r="AR135" s="204"/>
      <c r="AS135" s="204"/>
      <c r="AT135" s="204"/>
      <c r="AU135" s="204"/>
      <c r="AV135" s="204"/>
      <c r="AW135" s="204"/>
      <c r="AX135" s="204"/>
      <c r="AY135" s="204"/>
      <c r="AZ135" s="204"/>
      <c r="BA135" s="204"/>
      <c r="BB135" s="204"/>
      <c r="BC135" s="204"/>
      <c r="BD135" s="204"/>
      <c r="BE135" s="204"/>
      <c r="BF135" s="204"/>
    </row>
    <row r="136" spans="1:58" ht="15" hidden="1"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c r="X136" s="204"/>
      <c r="Y136" s="204"/>
      <c r="Z136" s="204"/>
      <c r="AA136" s="204"/>
      <c r="AB136" s="204"/>
      <c r="AC136" s="204"/>
      <c r="AD136" s="204"/>
      <c r="AE136" s="204"/>
      <c r="AF136" s="204"/>
      <c r="AG136" s="204"/>
      <c r="AH136" s="204"/>
      <c r="AI136" s="204"/>
      <c r="AJ136" s="204"/>
      <c r="AK136" s="204"/>
      <c r="AL136" s="204"/>
      <c r="AM136" s="204"/>
      <c r="AN136" s="204"/>
      <c r="AO136" s="204"/>
      <c r="AP136" s="204"/>
      <c r="AQ136" s="204"/>
      <c r="AR136" s="204"/>
      <c r="AS136" s="204"/>
      <c r="AT136" s="204"/>
      <c r="AU136" s="204"/>
      <c r="AV136" s="204"/>
      <c r="AW136" s="204"/>
      <c r="AX136" s="204"/>
      <c r="AY136" s="204"/>
      <c r="AZ136" s="204"/>
      <c r="BA136" s="204"/>
      <c r="BB136" s="204"/>
      <c r="BC136" s="204"/>
      <c r="BD136" s="204"/>
      <c r="BE136" s="204"/>
      <c r="BF136" s="204"/>
    </row>
    <row r="137" spans="1:58" ht="15" hidden="1"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c r="X137" s="204"/>
      <c r="Y137" s="204"/>
      <c r="Z137" s="204"/>
      <c r="AA137" s="204"/>
      <c r="AB137" s="204"/>
      <c r="AC137" s="204"/>
      <c r="AD137" s="204"/>
      <c r="AE137" s="204"/>
      <c r="AF137" s="204"/>
      <c r="AG137" s="204"/>
      <c r="AH137" s="204"/>
      <c r="AI137" s="204"/>
      <c r="AJ137" s="204"/>
      <c r="AK137" s="204"/>
      <c r="AL137" s="204"/>
      <c r="AM137" s="204"/>
      <c r="AN137" s="204"/>
      <c r="AO137" s="204"/>
      <c r="AP137" s="204"/>
      <c r="AQ137" s="204"/>
      <c r="AR137" s="204"/>
      <c r="AS137" s="204"/>
      <c r="AT137" s="204"/>
      <c r="AU137" s="204"/>
      <c r="AV137" s="204"/>
      <c r="AW137" s="204"/>
      <c r="AX137" s="204"/>
      <c r="AY137" s="204"/>
      <c r="AZ137" s="204"/>
      <c r="BA137" s="204"/>
      <c r="BB137" s="204"/>
      <c r="BC137" s="204"/>
      <c r="BD137" s="204"/>
      <c r="BE137" s="204"/>
      <c r="BF137" s="204"/>
    </row>
    <row r="138" spans="1:58" ht="15" hidden="1"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c r="X138" s="204"/>
      <c r="Y138" s="204"/>
      <c r="Z138" s="204"/>
      <c r="AA138" s="204"/>
      <c r="AB138" s="204"/>
      <c r="AC138" s="204"/>
      <c r="AD138" s="204"/>
      <c r="AE138" s="204"/>
      <c r="AF138" s="204"/>
      <c r="AG138" s="204"/>
      <c r="AH138" s="204"/>
      <c r="AI138" s="204"/>
      <c r="AJ138" s="204"/>
      <c r="AK138" s="204"/>
      <c r="AL138" s="204"/>
      <c r="AM138" s="204"/>
      <c r="AN138" s="204"/>
      <c r="AO138" s="204"/>
      <c r="AP138" s="204"/>
      <c r="AQ138" s="204"/>
      <c r="AR138" s="204"/>
      <c r="AS138" s="204"/>
      <c r="AT138" s="204"/>
      <c r="AU138" s="204"/>
      <c r="AV138" s="204"/>
      <c r="AW138" s="204"/>
      <c r="AX138" s="204"/>
      <c r="AY138" s="204"/>
      <c r="AZ138" s="204"/>
      <c r="BA138" s="204"/>
      <c r="BB138" s="204"/>
      <c r="BC138" s="204"/>
      <c r="BD138" s="204"/>
      <c r="BE138" s="204"/>
      <c r="BF138" s="204"/>
    </row>
    <row r="139" spans="1:58" ht="15" hidden="1"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c r="X139" s="204"/>
      <c r="Y139" s="204"/>
      <c r="Z139" s="204"/>
      <c r="AA139" s="204"/>
      <c r="AB139" s="204"/>
      <c r="AC139" s="204"/>
      <c r="AD139" s="204"/>
      <c r="AE139" s="204"/>
      <c r="AF139" s="204"/>
      <c r="AG139" s="204"/>
      <c r="AH139" s="204"/>
      <c r="AI139" s="204"/>
      <c r="AJ139" s="204"/>
      <c r="AK139" s="204"/>
      <c r="AL139" s="204"/>
      <c r="AM139" s="204"/>
      <c r="AN139" s="204"/>
      <c r="AO139" s="204"/>
      <c r="AP139" s="204"/>
      <c r="AQ139" s="204"/>
      <c r="AR139" s="204"/>
      <c r="AS139" s="204"/>
      <c r="AT139" s="204"/>
      <c r="AU139" s="204"/>
      <c r="AV139" s="204"/>
      <c r="AW139" s="204"/>
      <c r="AX139" s="204"/>
      <c r="AY139" s="204"/>
      <c r="AZ139" s="204"/>
      <c r="BA139" s="204"/>
      <c r="BB139" s="204"/>
      <c r="BC139" s="204"/>
      <c r="BD139" s="204"/>
      <c r="BE139" s="204"/>
      <c r="BF139" s="204"/>
    </row>
    <row r="140" spans="1:58" ht="15" hidden="1"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c r="X140" s="204"/>
      <c r="Y140" s="204"/>
      <c r="Z140" s="204"/>
      <c r="AA140" s="204"/>
      <c r="AB140" s="204"/>
      <c r="AC140" s="204"/>
      <c r="AD140" s="204"/>
      <c r="AE140" s="204"/>
      <c r="AF140" s="204"/>
      <c r="AG140" s="204"/>
      <c r="AH140" s="204"/>
      <c r="AI140" s="204"/>
      <c r="AJ140" s="204"/>
      <c r="AK140" s="204"/>
      <c r="AL140" s="204"/>
      <c r="AM140" s="204"/>
      <c r="AN140" s="204"/>
      <c r="AO140" s="204"/>
      <c r="AP140" s="204"/>
      <c r="AQ140" s="204"/>
      <c r="AR140" s="204"/>
      <c r="AS140" s="204"/>
      <c r="AT140" s="204"/>
      <c r="AU140" s="204"/>
      <c r="AV140" s="204"/>
      <c r="AW140" s="204"/>
      <c r="AX140" s="204"/>
      <c r="AY140" s="204"/>
      <c r="AZ140" s="204"/>
      <c r="BA140" s="204"/>
      <c r="BB140" s="204"/>
      <c r="BC140" s="204"/>
      <c r="BD140" s="204"/>
      <c r="BE140" s="204"/>
      <c r="BF140" s="204"/>
    </row>
    <row r="141" spans="1:58" ht="15" hidden="1"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204"/>
      <c r="AE141" s="204"/>
      <c r="AF141" s="204"/>
      <c r="AG141" s="204"/>
      <c r="AH141" s="204"/>
      <c r="AI141" s="204"/>
      <c r="AJ141" s="204"/>
      <c r="AK141" s="204"/>
      <c r="AL141" s="204"/>
      <c r="AM141" s="204"/>
      <c r="AN141" s="204"/>
      <c r="AO141" s="204"/>
      <c r="AP141" s="204"/>
      <c r="AQ141" s="204"/>
      <c r="AR141" s="204"/>
      <c r="AS141" s="204"/>
      <c r="AT141" s="204"/>
      <c r="AU141" s="204"/>
      <c r="AV141" s="204"/>
      <c r="AW141" s="204"/>
      <c r="AX141" s="204"/>
      <c r="AY141" s="204"/>
      <c r="AZ141" s="204"/>
      <c r="BA141" s="204"/>
      <c r="BB141" s="204"/>
      <c r="BC141" s="204"/>
      <c r="BD141" s="204"/>
      <c r="BE141" s="204"/>
      <c r="BF141" s="204"/>
    </row>
    <row r="142" spans="1:58" ht="15" hidden="1"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204"/>
      <c r="AE142" s="204"/>
      <c r="AF142" s="204"/>
      <c r="AG142" s="204"/>
      <c r="AH142" s="204"/>
      <c r="AI142" s="204"/>
      <c r="AJ142" s="204"/>
      <c r="AK142" s="204"/>
      <c r="AL142" s="204"/>
      <c r="AM142" s="204"/>
      <c r="AN142" s="204"/>
      <c r="AO142" s="204"/>
      <c r="AP142" s="204"/>
      <c r="AQ142" s="204"/>
      <c r="AR142" s="204"/>
      <c r="AS142" s="204"/>
      <c r="AT142" s="204"/>
      <c r="AU142" s="204"/>
      <c r="AV142" s="204"/>
      <c r="AW142" s="204"/>
      <c r="AX142" s="204"/>
      <c r="AY142" s="204"/>
      <c r="AZ142" s="204"/>
      <c r="BA142" s="204"/>
      <c r="BB142" s="204"/>
      <c r="BC142" s="204"/>
      <c r="BD142" s="204"/>
      <c r="BE142" s="204"/>
      <c r="BF142" s="204"/>
    </row>
    <row r="143" spans="1:58" ht="15" hidden="1"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204"/>
      <c r="AD143" s="204"/>
      <c r="AE143" s="204"/>
      <c r="AF143" s="204"/>
      <c r="AG143" s="204"/>
      <c r="AH143" s="204"/>
      <c r="AI143" s="204"/>
      <c r="AJ143" s="204"/>
      <c r="AK143" s="204"/>
      <c r="AL143" s="204"/>
      <c r="AM143" s="204"/>
      <c r="AN143" s="204"/>
      <c r="AO143" s="204"/>
      <c r="AP143" s="204"/>
      <c r="AQ143" s="204"/>
      <c r="AR143" s="204"/>
      <c r="AS143" s="204"/>
      <c r="AT143" s="204"/>
      <c r="AU143" s="204"/>
      <c r="AV143" s="204"/>
      <c r="AW143" s="204"/>
      <c r="AX143" s="204"/>
      <c r="AY143" s="204"/>
      <c r="AZ143" s="204"/>
      <c r="BA143" s="204"/>
      <c r="BB143" s="204"/>
      <c r="BC143" s="204"/>
      <c r="BD143" s="204"/>
      <c r="BE143" s="204"/>
      <c r="BF143" s="204"/>
    </row>
    <row r="144" spans="1:58" ht="15" hidden="1"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4"/>
      <c r="AY144" s="204"/>
      <c r="AZ144" s="204"/>
      <c r="BA144" s="204"/>
      <c r="BB144" s="204"/>
      <c r="BC144" s="204"/>
      <c r="BD144" s="204"/>
      <c r="BE144" s="204"/>
      <c r="BF144" s="204"/>
    </row>
    <row r="145" spans="1:58" ht="15" hidden="1"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c r="X145" s="204"/>
      <c r="Y145" s="204"/>
      <c r="Z145" s="204"/>
      <c r="AA145" s="204"/>
      <c r="AB145" s="204"/>
      <c r="AC145" s="204"/>
      <c r="AD145" s="204"/>
      <c r="AE145" s="204"/>
      <c r="AF145" s="204"/>
      <c r="AG145" s="204"/>
      <c r="AH145" s="204"/>
      <c r="AI145" s="204"/>
      <c r="AJ145" s="204"/>
      <c r="AK145" s="204"/>
      <c r="AL145" s="204"/>
      <c r="AM145" s="204"/>
      <c r="AN145" s="204"/>
      <c r="AO145" s="204"/>
      <c r="AP145" s="204"/>
      <c r="AQ145" s="204"/>
      <c r="AR145" s="204"/>
      <c r="AS145" s="204"/>
      <c r="AT145" s="204"/>
      <c r="AU145" s="204"/>
      <c r="AV145" s="204"/>
      <c r="AW145" s="204"/>
      <c r="AX145" s="204"/>
      <c r="AY145" s="204"/>
      <c r="AZ145" s="204"/>
      <c r="BA145" s="204"/>
      <c r="BB145" s="204"/>
      <c r="BC145" s="204"/>
      <c r="BD145" s="204"/>
      <c r="BE145" s="204"/>
      <c r="BF145" s="204"/>
    </row>
    <row r="146" spans="1:58" ht="15" hidden="1"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c r="X146" s="204"/>
      <c r="Y146" s="204"/>
      <c r="Z146" s="204"/>
      <c r="AA146" s="204"/>
      <c r="AB146" s="204"/>
      <c r="AC146" s="204"/>
      <c r="AD146" s="204"/>
      <c r="AE146" s="204"/>
      <c r="AF146" s="204"/>
      <c r="AG146" s="204"/>
      <c r="AH146" s="204"/>
      <c r="AI146" s="204"/>
      <c r="AJ146" s="204"/>
      <c r="AK146" s="204"/>
      <c r="AL146" s="204"/>
      <c r="AM146" s="204"/>
      <c r="AN146" s="204"/>
      <c r="AO146" s="204"/>
      <c r="AP146" s="204"/>
      <c r="AQ146" s="204"/>
      <c r="AR146" s="204"/>
      <c r="AS146" s="204"/>
      <c r="AT146" s="204"/>
      <c r="AU146" s="204"/>
      <c r="AV146" s="204"/>
      <c r="AW146" s="204"/>
      <c r="AX146" s="204"/>
      <c r="AY146" s="204"/>
      <c r="AZ146" s="204"/>
      <c r="BA146" s="204"/>
      <c r="BB146" s="204"/>
      <c r="BC146" s="204"/>
      <c r="BD146" s="204"/>
      <c r="BE146" s="204"/>
      <c r="BF146" s="204"/>
    </row>
    <row r="147" spans="1:58" ht="15" hidden="1"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204"/>
      <c r="AE147" s="204"/>
      <c r="AF147" s="204"/>
      <c r="AG147" s="204"/>
      <c r="AH147" s="204"/>
      <c r="AI147" s="204"/>
      <c r="AJ147" s="204"/>
      <c r="AK147" s="204"/>
      <c r="AL147" s="204"/>
      <c r="AM147" s="204"/>
      <c r="AN147" s="204"/>
      <c r="AO147" s="204"/>
      <c r="AP147" s="204"/>
      <c r="AQ147" s="204"/>
      <c r="AR147" s="204"/>
      <c r="AS147" s="204"/>
      <c r="AT147" s="204"/>
      <c r="AU147" s="204"/>
      <c r="AV147" s="204"/>
      <c r="AW147" s="204"/>
      <c r="AX147" s="204"/>
      <c r="AY147" s="204"/>
      <c r="AZ147" s="204"/>
      <c r="BA147" s="204"/>
      <c r="BB147" s="204"/>
      <c r="BC147" s="204"/>
      <c r="BD147" s="204"/>
      <c r="BE147" s="204"/>
      <c r="BF147" s="204"/>
    </row>
    <row r="148" spans="1:58" ht="15" hidden="1"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204"/>
      <c r="AE148" s="204"/>
      <c r="AF148" s="204"/>
      <c r="AG148" s="204"/>
      <c r="AH148" s="204"/>
      <c r="AI148" s="204"/>
      <c r="AJ148" s="204"/>
      <c r="AK148" s="204"/>
      <c r="AL148" s="204"/>
      <c r="AM148" s="204"/>
      <c r="AN148" s="204"/>
      <c r="AO148" s="204"/>
      <c r="AP148" s="204"/>
      <c r="AQ148" s="204"/>
      <c r="AR148" s="204"/>
      <c r="AS148" s="204"/>
      <c r="AT148" s="204"/>
      <c r="AU148" s="204"/>
      <c r="AV148" s="204"/>
      <c r="AW148" s="204"/>
      <c r="AX148" s="204"/>
      <c r="AY148" s="204"/>
      <c r="AZ148" s="204"/>
      <c r="BA148" s="204"/>
      <c r="BB148" s="204"/>
      <c r="BC148" s="204"/>
      <c r="BD148" s="204"/>
      <c r="BE148" s="204"/>
      <c r="BF148" s="204"/>
    </row>
    <row r="149" spans="1:58" ht="15" hidden="1"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4"/>
      <c r="AY149" s="204"/>
      <c r="AZ149" s="204"/>
      <c r="BA149" s="204"/>
      <c r="BB149" s="204"/>
      <c r="BC149" s="204"/>
      <c r="BD149" s="204"/>
      <c r="BE149" s="204"/>
      <c r="BF149" s="204"/>
    </row>
    <row r="150" spans="1:58" ht="15" hidden="1"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c r="X150" s="204"/>
      <c r="Y150" s="204"/>
      <c r="Z150" s="204"/>
      <c r="AA150" s="204"/>
      <c r="AB150" s="204"/>
      <c r="AC150" s="204"/>
      <c r="AD150" s="204"/>
      <c r="AE150" s="204"/>
      <c r="AF150" s="204"/>
      <c r="AG150" s="204"/>
      <c r="AH150" s="204"/>
      <c r="AI150" s="204"/>
      <c r="AJ150" s="204"/>
      <c r="AK150" s="204"/>
      <c r="AL150" s="204"/>
      <c r="AM150" s="204"/>
      <c r="AN150" s="204"/>
      <c r="AO150" s="204"/>
      <c r="AP150" s="204"/>
      <c r="AQ150" s="204"/>
      <c r="AR150" s="204"/>
      <c r="AS150" s="204"/>
      <c r="AT150" s="204"/>
      <c r="AU150" s="204"/>
      <c r="AV150" s="204"/>
      <c r="AW150" s="204"/>
      <c r="AX150" s="204"/>
      <c r="AY150" s="204"/>
      <c r="AZ150" s="204"/>
      <c r="BA150" s="204"/>
      <c r="BB150" s="204"/>
      <c r="BC150" s="204"/>
      <c r="BD150" s="204"/>
      <c r="BE150" s="204"/>
      <c r="BF150" s="204"/>
    </row>
    <row r="151" spans="1:58" ht="15" hidden="1"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04"/>
      <c r="AA151" s="204"/>
      <c r="AB151" s="204"/>
      <c r="AC151" s="204"/>
      <c r="AD151" s="204"/>
      <c r="AE151" s="204"/>
      <c r="AF151" s="204"/>
      <c r="AG151" s="204"/>
      <c r="AH151" s="204"/>
      <c r="AI151" s="204"/>
      <c r="AJ151" s="204"/>
      <c r="AK151" s="204"/>
      <c r="AL151" s="204"/>
      <c r="AM151" s="204"/>
      <c r="AN151" s="204"/>
      <c r="AO151" s="204"/>
      <c r="AP151" s="204"/>
      <c r="AQ151" s="204"/>
      <c r="AR151" s="204"/>
      <c r="AS151" s="204"/>
      <c r="AT151" s="204"/>
      <c r="AU151" s="204"/>
      <c r="AV151" s="204"/>
      <c r="AW151" s="204"/>
      <c r="AX151" s="204"/>
      <c r="AY151" s="204"/>
      <c r="AZ151" s="204"/>
      <c r="BA151" s="204"/>
      <c r="BB151" s="204"/>
      <c r="BC151" s="204"/>
      <c r="BD151" s="204"/>
      <c r="BE151" s="204"/>
      <c r="BF151" s="204"/>
    </row>
    <row r="152" spans="1:58" ht="15" hidden="1"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204"/>
      <c r="AN152" s="204"/>
      <c r="AO152" s="204"/>
      <c r="AP152" s="204"/>
      <c r="AQ152" s="204"/>
      <c r="AR152" s="204"/>
      <c r="AS152" s="204"/>
      <c r="AT152" s="204"/>
      <c r="AU152" s="204"/>
      <c r="AV152" s="204"/>
      <c r="AW152" s="204"/>
      <c r="AX152" s="204"/>
      <c r="AY152" s="204"/>
      <c r="AZ152" s="204"/>
      <c r="BA152" s="204"/>
      <c r="BB152" s="204"/>
      <c r="BC152" s="204"/>
      <c r="BD152" s="204"/>
      <c r="BE152" s="204"/>
      <c r="BF152" s="204"/>
    </row>
    <row r="153" spans="1:58" ht="15" hidden="1"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204"/>
      <c r="AN153" s="204"/>
      <c r="AO153" s="204"/>
      <c r="AP153" s="204"/>
      <c r="AQ153" s="204"/>
      <c r="AR153" s="204"/>
      <c r="AS153" s="204"/>
      <c r="AT153" s="204"/>
      <c r="AU153" s="204"/>
      <c r="AV153" s="204"/>
      <c r="AW153" s="204"/>
      <c r="AX153" s="204"/>
      <c r="AY153" s="204"/>
      <c r="AZ153" s="204"/>
      <c r="BA153" s="204"/>
      <c r="BB153" s="204"/>
      <c r="BC153" s="204"/>
      <c r="BD153" s="204"/>
      <c r="BE153" s="204"/>
      <c r="BF153" s="204"/>
    </row>
    <row r="154" spans="1:58" ht="15" hidden="1"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row>
    <row r="155" spans="1:58" ht="15" hidden="1"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row>
    <row r="156" spans="1:58" ht="15" hidden="1"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c r="X156" s="204"/>
      <c r="Y156" s="204"/>
      <c r="Z156" s="204"/>
      <c r="AA156" s="204"/>
      <c r="AB156" s="204"/>
      <c r="AC156" s="204"/>
      <c r="AD156" s="204"/>
      <c r="AE156" s="204"/>
      <c r="AF156" s="204"/>
      <c r="AG156" s="204"/>
      <c r="AH156" s="204"/>
      <c r="AI156" s="204"/>
      <c r="AJ156" s="204"/>
      <c r="AK156" s="204"/>
      <c r="AL156" s="204"/>
      <c r="AM156" s="204"/>
      <c r="AN156" s="204"/>
      <c r="AO156" s="204"/>
      <c r="AP156" s="204"/>
      <c r="AQ156" s="204"/>
      <c r="AR156" s="204"/>
      <c r="AS156" s="204"/>
      <c r="AT156" s="204"/>
      <c r="AU156" s="204"/>
      <c r="AV156" s="204"/>
      <c r="AW156" s="204"/>
      <c r="AX156" s="204"/>
      <c r="AY156" s="204"/>
      <c r="AZ156" s="204"/>
      <c r="BA156" s="204"/>
      <c r="BB156" s="204"/>
      <c r="BC156" s="204"/>
      <c r="BD156" s="204"/>
      <c r="BE156" s="204"/>
      <c r="BF156" s="204"/>
    </row>
    <row r="157" spans="1:58" ht="15" hidden="1"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4"/>
      <c r="AY157" s="204"/>
      <c r="AZ157" s="204"/>
      <c r="BA157" s="204"/>
      <c r="BB157" s="204"/>
      <c r="BC157" s="204"/>
      <c r="BD157" s="204"/>
      <c r="BE157" s="204"/>
      <c r="BF157" s="204"/>
    </row>
    <row r="158" spans="1:58" ht="15" hidden="1"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c r="X158" s="204"/>
      <c r="Y158" s="204"/>
      <c r="Z158" s="204"/>
      <c r="AA158" s="204"/>
      <c r="AB158" s="204"/>
      <c r="AC158" s="204"/>
      <c r="AD158" s="204"/>
      <c r="AE158" s="204"/>
      <c r="AF158" s="204"/>
      <c r="AG158" s="204"/>
      <c r="AH158" s="204"/>
      <c r="AI158" s="204"/>
      <c r="AJ158" s="204"/>
      <c r="AK158" s="204"/>
      <c r="AL158" s="204"/>
      <c r="AM158" s="204"/>
      <c r="AN158" s="204"/>
      <c r="AO158" s="204"/>
      <c r="AP158" s="204"/>
      <c r="AQ158" s="204"/>
      <c r="AR158" s="204"/>
      <c r="AS158" s="204"/>
      <c r="AT158" s="204"/>
      <c r="AU158" s="204"/>
      <c r="AV158" s="204"/>
      <c r="AW158" s="204"/>
      <c r="AX158" s="204"/>
      <c r="AY158" s="204"/>
      <c r="AZ158" s="204"/>
      <c r="BA158" s="204"/>
      <c r="BB158" s="204"/>
      <c r="BC158" s="204"/>
      <c r="BD158" s="204"/>
      <c r="BE158" s="204"/>
      <c r="BF158" s="204"/>
    </row>
    <row r="159" spans="1:58" ht="15" hidden="1"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c r="X159" s="204"/>
      <c r="Y159" s="204"/>
      <c r="Z159" s="204"/>
      <c r="AA159" s="204"/>
      <c r="AB159" s="204"/>
      <c r="AC159" s="204"/>
      <c r="AD159" s="204"/>
      <c r="AE159" s="204"/>
      <c r="AF159" s="204"/>
      <c r="AG159" s="204"/>
      <c r="AH159" s="204"/>
      <c r="AI159" s="204"/>
      <c r="AJ159" s="204"/>
      <c r="AK159" s="204"/>
      <c r="AL159" s="204"/>
      <c r="AM159" s="204"/>
      <c r="AN159" s="204"/>
      <c r="AO159" s="204"/>
      <c r="AP159" s="204"/>
      <c r="AQ159" s="204"/>
      <c r="AR159" s="204"/>
      <c r="AS159" s="204"/>
      <c r="AT159" s="204"/>
      <c r="AU159" s="204"/>
      <c r="AV159" s="204"/>
      <c r="AW159" s="204"/>
      <c r="AX159" s="204"/>
      <c r="AY159" s="204"/>
      <c r="AZ159" s="204"/>
      <c r="BA159" s="204"/>
      <c r="BB159" s="204"/>
      <c r="BC159" s="204"/>
      <c r="BD159" s="204"/>
      <c r="BE159" s="204"/>
      <c r="BF159" s="204"/>
    </row>
    <row r="160" spans="1:58" ht="15" hidden="1"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c r="X160" s="204"/>
      <c r="Y160" s="204"/>
      <c r="Z160" s="204"/>
      <c r="AA160" s="204"/>
      <c r="AB160" s="204"/>
      <c r="AC160" s="204"/>
      <c r="AD160" s="204"/>
      <c r="AE160" s="204"/>
      <c r="AF160" s="204"/>
      <c r="AG160" s="204"/>
      <c r="AH160" s="204"/>
      <c r="AI160" s="204"/>
      <c r="AJ160" s="204"/>
      <c r="AK160" s="204"/>
      <c r="AL160" s="204"/>
      <c r="AM160" s="204"/>
      <c r="AN160" s="204"/>
      <c r="AO160" s="204"/>
      <c r="AP160" s="204"/>
      <c r="AQ160" s="204"/>
      <c r="AR160" s="204"/>
      <c r="AS160" s="204"/>
      <c r="AT160" s="204"/>
      <c r="AU160" s="204"/>
      <c r="AV160" s="204"/>
      <c r="AW160" s="204"/>
      <c r="AX160" s="204"/>
      <c r="AY160" s="204"/>
      <c r="AZ160" s="204"/>
      <c r="BA160" s="204"/>
      <c r="BB160" s="204"/>
      <c r="BC160" s="204"/>
      <c r="BD160" s="204"/>
      <c r="BE160" s="204"/>
      <c r="BF160" s="204"/>
    </row>
    <row r="161" spans="1:58" ht="15" hidden="1"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c r="X161" s="204"/>
      <c r="Y161" s="204"/>
      <c r="Z161" s="204"/>
      <c r="AA161" s="204"/>
      <c r="AB161" s="204"/>
      <c r="AC161" s="204"/>
      <c r="AD161" s="204"/>
      <c r="AE161" s="204"/>
      <c r="AF161" s="204"/>
      <c r="AG161" s="204"/>
      <c r="AH161" s="204"/>
      <c r="AI161" s="204"/>
      <c r="AJ161" s="204"/>
      <c r="AK161" s="204"/>
      <c r="AL161" s="204"/>
      <c r="AM161" s="204"/>
      <c r="AN161" s="204"/>
      <c r="AO161" s="204"/>
      <c r="AP161" s="204"/>
      <c r="AQ161" s="204"/>
      <c r="AR161" s="204"/>
      <c r="AS161" s="204"/>
      <c r="AT161" s="204"/>
      <c r="AU161" s="204"/>
      <c r="AV161" s="204"/>
      <c r="AW161" s="204"/>
      <c r="AX161" s="204"/>
      <c r="AY161" s="204"/>
      <c r="AZ161" s="204"/>
      <c r="BA161" s="204"/>
      <c r="BB161" s="204"/>
      <c r="BC161" s="204"/>
      <c r="BD161" s="204"/>
      <c r="BE161" s="204"/>
      <c r="BF161" s="204"/>
    </row>
    <row r="162" spans="1:58" ht="15" hidden="1"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c r="X162" s="204"/>
      <c r="Y162" s="204"/>
      <c r="Z162" s="204"/>
      <c r="AA162" s="204"/>
      <c r="AB162" s="204"/>
      <c r="AC162" s="204"/>
      <c r="AD162" s="204"/>
      <c r="AE162" s="204"/>
      <c r="AF162" s="204"/>
      <c r="AG162" s="204"/>
      <c r="AH162" s="204"/>
      <c r="AI162" s="204"/>
      <c r="AJ162" s="204"/>
      <c r="AK162" s="204"/>
      <c r="AL162" s="204"/>
      <c r="AM162" s="204"/>
      <c r="AN162" s="204"/>
      <c r="AO162" s="204"/>
      <c r="AP162" s="204"/>
      <c r="AQ162" s="204"/>
      <c r="AR162" s="204"/>
      <c r="AS162" s="204"/>
      <c r="AT162" s="204"/>
      <c r="AU162" s="204"/>
      <c r="AV162" s="204"/>
      <c r="AW162" s="204"/>
      <c r="AX162" s="204"/>
      <c r="AY162" s="204"/>
      <c r="AZ162" s="204"/>
      <c r="BA162" s="204"/>
      <c r="BB162" s="204"/>
      <c r="BC162" s="204"/>
      <c r="BD162" s="204"/>
      <c r="BE162" s="204"/>
      <c r="BF162" s="204"/>
    </row>
    <row r="163" spans="1:58" ht="15" hidden="1"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c r="X163" s="204"/>
      <c r="Y163" s="204"/>
      <c r="Z163" s="204"/>
      <c r="AA163" s="204"/>
      <c r="AB163" s="204"/>
      <c r="AC163" s="204"/>
      <c r="AD163" s="204"/>
      <c r="AE163" s="204"/>
      <c r="AF163" s="204"/>
      <c r="AG163" s="204"/>
      <c r="AH163" s="204"/>
      <c r="AI163" s="204"/>
      <c r="AJ163" s="204"/>
      <c r="AK163" s="204"/>
      <c r="AL163" s="204"/>
      <c r="AM163" s="204"/>
      <c r="AN163" s="204"/>
      <c r="AO163" s="204"/>
      <c r="AP163" s="204"/>
      <c r="AQ163" s="204"/>
      <c r="AR163" s="204"/>
      <c r="AS163" s="204"/>
      <c r="AT163" s="204"/>
      <c r="AU163" s="204"/>
      <c r="AV163" s="204"/>
      <c r="AW163" s="204"/>
      <c r="AX163" s="204"/>
      <c r="AY163" s="204"/>
      <c r="AZ163" s="204"/>
      <c r="BA163" s="204"/>
      <c r="BB163" s="204"/>
      <c r="BC163" s="204"/>
      <c r="BD163" s="204"/>
      <c r="BE163" s="204"/>
      <c r="BF163" s="204"/>
    </row>
    <row r="164" spans="1:58" ht="15" hidden="1"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c r="X164" s="204"/>
      <c r="Y164" s="204"/>
      <c r="Z164" s="204"/>
      <c r="AA164" s="204"/>
      <c r="AB164" s="204"/>
      <c r="AC164" s="204"/>
      <c r="AD164" s="204"/>
      <c r="AE164" s="204"/>
      <c r="AF164" s="204"/>
      <c r="AG164" s="204"/>
      <c r="AH164" s="204"/>
      <c r="AI164" s="204"/>
      <c r="AJ164" s="204"/>
      <c r="AK164" s="204"/>
      <c r="AL164" s="204"/>
      <c r="AM164" s="204"/>
      <c r="AN164" s="204"/>
      <c r="AO164" s="204"/>
      <c r="AP164" s="204"/>
      <c r="AQ164" s="204"/>
      <c r="AR164" s="204"/>
      <c r="AS164" s="204"/>
      <c r="AT164" s="204"/>
      <c r="AU164" s="204"/>
      <c r="AV164" s="204"/>
      <c r="AW164" s="204"/>
      <c r="AX164" s="204"/>
      <c r="AY164" s="204"/>
      <c r="AZ164" s="204"/>
      <c r="BA164" s="204"/>
      <c r="BB164" s="204"/>
      <c r="BC164" s="204"/>
      <c r="BD164" s="204"/>
      <c r="BE164" s="204"/>
      <c r="BF164" s="204"/>
    </row>
    <row r="165" spans="1:58" ht="15" hidden="1"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4"/>
      <c r="AY165" s="204"/>
      <c r="AZ165" s="204"/>
      <c r="BA165" s="204"/>
      <c r="BB165" s="204"/>
      <c r="BC165" s="204"/>
      <c r="BD165" s="204"/>
      <c r="BE165" s="204"/>
      <c r="BF165" s="204"/>
    </row>
    <row r="166" spans="1:58" ht="15" hidden="1"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c r="X166" s="204"/>
      <c r="Y166" s="204"/>
      <c r="Z166" s="204"/>
      <c r="AA166" s="204"/>
      <c r="AB166" s="204"/>
      <c r="AC166" s="204"/>
      <c r="AD166" s="204"/>
      <c r="AE166" s="204"/>
      <c r="AF166" s="204"/>
      <c r="AG166" s="204"/>
      <c r="AH166" s="204"/>
      <c r="AI166" s="204"/>
      <c r="AJ166" s="204"/>
      <c r="AK166" s="204"/>
      <c r="AL166" s="204"/>
      <c r="AM166" s="204"/>
      <c r="AN166" s="204"/>
      <c r="AO166" s="204"/>
      <c r="AP166" s="204"/>
      <c r="AQ166" s="204"/>
      <c r="AR166" s="204"/>
      <c r="AS166" s="204"/>
      <c r="AT166" s="204"/>
      <c r="AU166" s="204"/>
      <c r="AV166" s="204"/>
      <c r="AW166" s="204"/>
      <c r="AX166" s="204"/>
      <c r="AY166" s="204"/>
      <c r="AZ166" s="204"/>
      <c r="BA166" s="204"/>
      <c r="BB166" s="204"/>
      <c r="BC166" s="204"/>
      <c r="BD166" s="204"/>
      <c r="BE166" s="204"/>
      <c r="BF166" s="204"/>
    </row>
    <row r="167" spans="1:58" ht="15" hidden="1"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c r="X167" s="204"/>
      <c r="Y167" s="204"/>
      <c r="Z167" s="204"/>
      <c r="AA167" s="204"/>
      <c r="AB167" s="204"/>
      <c r="AC167" s="204"/>
      <c r="AD167" s="204"/>
      <c r="AE167" s="204"/>
      <c r="AF167" s="204"/>
      <c r="AG167" s="204"/>
      <c r="AH167" s="204"/>
      <c r="AI167" s="204"/>
      <c r="AJ167" s="204"/>
      <c r="AK167" s="204"/>
      <c r="AL167" s="204"/>
      <c r="AM167" s="204"/>
      <c r="AN167" s="204"/>
      <c r="AO167" s="204"/>
      <c r="AP167" s="204"/>
      <c r="AQ167" s="204"/>
      <c r="AR167" s="204"/>
      <c r="AS167" s="204"/>
      <c r="AT167" s="204"/>
      <c r="AU167" s="204"/>
      <c r="AV167" s="204"/>
      <c r="AW167" s="204"/>
      <c r="AX167" s="204"/>
      <c r="AY167" s="204"/>
      <c r="AZ167" s="204"/>
      <c r="BA167" s="204"/>
      <c r="BB167" s="204"/>
      <c r="BC167" s="204"/>
      <c r="BD167" s="204"/>
      <c r="BE167" s="204"/>
      <c r="BF167" s="204"/>
    </row>
    <row r="168" spans="1:58" ht="15" hidden="1"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c r="X168" s="204"/>
      <c r="Y168" s="204"/>
      <c r="Z168" s="204"/>
      <c r="AA168" s="204"/>
      <c r="AB168" s="204"/>
      <c r="AC168" s="204"/>
      <c r="AD168" s="204"/>
      <c r="AE168" s="204"/>
      <c r="AF168" s="204"/>
      <c r="AG168" s="204"/>
      <c r="AH168" s="204"/>
      <c r="AI168" s="204"/>
      <c r="AJ168" s="204"/>
      <c r="AK168" s="204"/>
      <c r="AL168" s="204"/>
      <c r="AM168" s="204"/>
      <c r="AN168" s="204"/>
      <c r="AO168" s="204"/>
      <c r="AP168" s="204"/>
      <c r="AQ168" s="204"/>
      <c r="AR168" s="204"/>
      <c r="AS168" s="204"/>
      <c r="AT168" s="204"/>
      <c r="AU168" s="204"/>
      <c r="AV168" s="204"/>
      <c r="AW168" s="204"/>
      <c r="AX168" s="204"/>
      <c r="AY168" s="204"/>
      <c r="AZ168" s="204"/>
      <c r="BA168" s="204"/>
      <c r="BB168" s="204"/>
      <c r="BC168" s="204"/>
      <c r="BD168" s="204"/>
      <c r="BE168" s="204"/>
      <c r="BF168" s="204"/>
    </row>
    <row r="169" spans="1:58" ht="15" hidden="1"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c r="X169" s="204"/>
      <c r="Y169" s="204"/>
      <c r="Z169" s="204"/>
      <c r="AA169" s="204"/>
      <c r="AB169" s="204"/>
      <c r="AC169" s="204"/>
      <c r="AD169" s="204"/>
      <c r="AE169" s="204"/>
      <c r="AF169" s="204"/>
      <c r="AG169" s="204"/>
      <c r="AH169" s="204"/>
      <c r="AI169" s="204"/>
      <c r="AJ169" s="204"/>
      <c r="AK169" s="204"/>
      <c r="AL169" s="204"/>
      <c r="AM169" s="204"/>
      <c r="AN169" s="204"/>
      <c r="AO169" s="204"/>
      <c r="AP169" s="204"/>
      <c r="AQ169" s="204"/>
      <c r="AR169" s="204"/>
      <c r="AS169" s="204"/>
      <c r="AT169" s="204"/>
      <c r="AU169" s="204"/>
      <c r="AV169" s="204"/>
      <c r="AW169" s="204"/>
      <c r="AX169" s="204"/>
      <c r="AY169" s="204"/>
      <c r="AZ169" s="204"/>
      <c r="BA169" s="204"/>
      <c r="BB169" s="204"/>
      <c r="BC169" s="204"/>
      <c r="BD169" s="204"/>
      <c r="BE169" s="204"/>
      <c r="BF169" s="204"/>
    </row>
    <row r="170" spans="1:58" ht="15" hidden="1"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c r="X170" s="204"/>
      <c r="Y170" s="204"/>
      <c r="Z170" s="204"/>
      <c r="AA170" s="204"/>
      <c r="AB170" s="204"/>
      <c r="AC170" s="204"/>
      <c r="AD170" s="204"/>
      <c r="AE170" s="204"/>
      <c r="AF170" s="204"/>
      <c r="AG170" s="204"/>
      <c r="AH170" s="204"/>
      <c r="AI170" s="204"/>
      <c r="AJ170" s="204"/>
      <c r="AK170" s="204"/>
      <c r="AL170" s="204"/>
      <c r="AM170" s="204"/>
      <c r="AN170" s="204"/>
      <c r="AO170" s="204"/>
      <c r="AP170" s="204"/>
      <c r="AQ170" s="204"/>
      <c r="AR170" s="204"/>
      <c r="AS170" s="204"/>
      <c r="AT170" s="204"/>
      <c r="AU170" s="204"/>
      <c r="AV170" s="204"/>
      <c r="AW170" s="204"/>
      <c r="AX170" s="204"/>
      <c r="AY170" s="204"/>
      <c r="AZ170" s="204"/>
      <c r="BA170" s="204"/>
      <c r="BB170" s="204"/>
      <c r="BC170" s="204"/>
      <c r="BD170" s="204"/>
      <c r="BE170" s="204"/>
      <c r="BF170" s="204"/>
    </row>
    <row r="171" spans="1:58" ht="15" hidden="1"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4"/>
      <c r="AE171" s="204"/>
      <c r="AF171" s="204"/>
      <c r="AG171" s="204"/>
      <c r="AH171" s="204"/>
      <c r="AI171" s="204"/>
      <c r="AJ171" s="204"/>
      <c r="AK171" s="204"/>
      <c r="AL171" s="204"/>
      <c r="AM171" s="204"/>
      <c r="AN171" s="204"/>
      <c r="AO171" s="204"/>
      <c r="AP171" s="204"/>
      <c r="AQ171" s="204"/>
      <c r="AR171" s="204"/>
      <c r="AS171" s="204"/>
      <c r="AT171" s="204"/>
      <c r="AU171" s="204"/>
      <c r="AV171" s="204"/>
      <c r="AW171" s="204"/>
      <c r="AX171" s="204"/>
      <c r="AY171" s="204"/>
      <c r="AZ171" s="204"/>
      <c r="BA171" s="204"/>
      <c r="BB171" s="204"/>
      <c r="BC171" s="204"/>
      <c r="BD171" s="204"/>
      <c r="BE171" s="204"/>
      <c r="BF171" s="204"/>
    </row>
    <row r="172" spans="1:58" ht="15" hidden="1"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c r="X172" s="204"/>
      <c r="Y172" s="204"/>
      <c r="Z172" s="204"/>
      <c r="AA172" s="204"/>
      <c r="AB172" s="204"/>
      <c r="AC172" s="204"/>
      <c r="AD172" s="204"/>
      <c r="AE172" s="204"/>
      <c r="AF172" s="204"/>
      <c r="AG172" s="204"/>
      <c r="AH172" s="204"/>
      <c r="AI172" s="204"/>
      <c r="AJ172" s="204"/>
      <c r="AK172" s="204"/>
      <c r="AL172" s="204"/>
      <c r="AM172" s="204"/>
      <c r="AN172" s="204"/>
      <c r="AO172" s="204"/>
      <c r="AP172" s="204"/>
      <c r="AQ172" s="204"/>
      <c r="AR172" s="204"/>
      <c r="AS172" s="204"/>
      <c r="AT172" s="204"/>
      <c r="AU172" s="204"/>
      <c r="AV172" s="204"/>
      <c r="AW172" s="204"/>
      <c r="AX172" s="204"/>
      <c r="AY172" s="204"/>
      <c r="AZ172" s="204"/>
      <c r="BA172" s="204"/>
      <c r="BB172" s="204"/>
      <c r="BC172" s="204"/>
      <c r="BD172" s="204"/>
      <c r="BE172" s="204"/>
      <c r="BF172" s="204"/>
    </row>
    <row r="173" spans="1:58" ht="15" hidden="1"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c r="X173" s="204"/>
      <c r="Y173" s="204"/>
      <c r="Z173" s="204"/>
      <c r="AA173" s="204"/>
      <c r="AB173" s="204"/>
      <c r="AC173" s="204"/>
      <c r="AD173" s="204"/>
      <c r="AE173" s="204"/>
      <c r="AF173" s="204"/>
      <c r="AG173" s="204"/>
      <c r="AH173" s="204"/>
      <c r="AI173" s="204"/>
      <c r="AJ173" s="204"/>
      <c r="AK173" s="204"/>
      <c r="AL173" s="204"/>
      <c r="AM173" s="204"/>
      <c r="AN173" s="204"/>
      <c r="AO173" s="204"/>
      <c r="AP173" s="204"/>
      <c r="AQ173" s="204"/>
      <c r="AR173" s="204"/>
      <c r="AS173" s="204"/>
      <c r="AT173" s="204"/>
      <c r="AU173" s="204"/>
      <c r="AV173" s="204"/>
      <c r="AW173" s="204"/>
      <c r="AX173" s="204"/>
      <c r="AY173" s="204"/>
      <c r="AZ173" s="204"/>
      <c r="BA173" s="204"/>
      <c r="BB173" s="204"/>
      <c r="BC173" s="204"/>
      <c r="BD173" s="204"/>
      <c r="BE173" s="204"/>
      <c r="BF173" s="204"/>
    </row>
    <row r="174" spans="1:58" ht="15" hidden="1"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c r="X174" s="204"/>
      <c r="Y174" s="204"/>
      <c r="Z174" s="204"/>
      <c r="AA174" s="204"/>
      <c r="AB174" s="204"/>
      <c r="AC174" s="204"/>
      <c r="AD174" s="204"/>
      <c r="AE174" s="204"/>
      <c r="AF174" s="204"/>
      <c r="AG174" s="204"/>
      <c r="AH174" s="204"/>
      <c r="AI174" s="204"/>
      <c r="AJ174" s="204"/>
      <c r="AK174" s="204"/>
      <c r="AL174" s="204"/>
      <c r="AM174" s="204"/>
      <c r="AN174" s="204"/>
      <c r="AO174" s="204"/>
      <c r="AP174" s="204"/>
      <c r="AQ174" s="204"/>
      <c r="AR174" s="204"/>
      <c r="AS174" s="204"/>
      <c r="AT174" s="204"/>
      <c r="AU174" s="204"/>
      <c r="AV174" s="204"/>
      <c r="AW174" s="204"/>
      <c r="AX174" s="204"/>
      <c r="AY174" s="204"/>
      <c r="AZ174" s="204"/>
      <c r="BA174" s="204"/>
      <c r="BB174" s="204"/>
      <c r="BC174" s="204"/>
      <c r="BD174" s="204"/>
      <c r="BE174" s="204"/>
      <c r="BF174" s="204"/>
    </row>
    <row r="175" spans="1:58" ht="15" hidden="1"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c r="X175" s="204"/>
      <c r="Y175" s="204"/>
      <c r="Z175" s="204"/>
      <c r="AA175" s="204"/>
      <c r="AB175" s="204"/>
      <c r="AC175" s="204"/>
      <c r="AD175" s="204"/>
      <c r="AE175" s="204"/>
      <c r="AF175" s="204"/>
      <c r="AG175" s="204"/>
      <c r="AH175" s="204"/>
      <c r="AI175" s="204"/>
      <c r="AJ175" s="204"/>
      <c r="AK175" s="204"/>
      <c r="AL175" s="204"/>
      <c r="AM175" s="204"/>
      <c r="AN175" s="204"/>
      <c r="AO175" s="204"/>
      <c r="AP175" s="204"/>
      <c r="AQ175" s="204"/>
      <c r="AR175" s="204"/>
      <c r="AS175" s="204"/>
      <c r="AT175" s="204"/>
      <c r="AU175" s="204"/>
      <c r="AV175" s="204"/>
      <c r="AW175" s="204"/>
      <c r="AX175" s="204"/>
      <c r="AY175" s="204"/>
      <c r="AZ175" s="204"/>
      <c r="BA175" s="204"/>
      <c r="BB175" s="204"/>
      <c r="BC175" s="204"/>
      <c r="BD175" s="204"/>
      <c r="BE175" s="204"/>
      <c r="BF175" s="204"/>
    </row>
    <row r="176" spans="1:58" ht="15" hidden="1"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c r="X176" s="204"/>
      <c r="Y176" s="204"/>
      <c r="Z176" s="204"/>
      <c r="AA176" s="204"/>
      <c r="AB176" s="204"/>
      <c r="AC176" s="204"/>
      <c r="AD176" s="204"/>
      <c r="AE176" s="204"/>
      <c r="AF176" s="204"/>
      <c r="AG176" s="204"/>
      <c r="AH176" s="204"/>
      <c r="AI176" s="204"/>
      <c r="AJ176" s="204"/>
      <c r="AK176" s="204"/>
      <c r="AL176" s="204"/>
      <c r="AM176" s="204"/>
      <c r="AN176" s="204"/>
      <c r="AO176" s="204"/>
      <c r="AP176" s="204"/>
      <c r="AQ176" s="204"/>
      <c r="AR176" s="204"/>
      <c r="AS176" s="204"/>
      <c r="AT176" s="204"/>
      <c r="AU176" s="204"/>
      <c r="AV176" s="204"/>
      <c r="AW176" s="204"/>
      <c r="AX176" s="204"/>
      <c r="AY176" s="204"/>
      <c r="AZ176" s="204"/>
      <c r="BA176" s="204"/>
      <c r="BB176" s="204"/>
      <c r="BC176" s="204"/>
      <c r="BD176" s="204"/>
      <c r="BE176" s="204"/>
      <c r="BF176" s="204"/>
    </row>
    <row r="177" spans="1:58" ht="15" hidden="1"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c r="X177" s="204"/>
      <c r="Y177" s="204"/>
      <c r="Z177" s="204"/>
      <c r="AA177" s="204"/>
      <c r="AB177" s="204"/>
      <c r="AC177" s="204"/>
      <c r="AD177" s="204"/>
      <c r="AE177" s="204"/>
      <c r="AF177" s="204"/>
      <c r="AG177" s="204"/>
      <c r="AH177" s="204"/>
      <c r="AI177" s="204"/>
      <c r="AJ177" s="204"/>
      <c r="AK177" s="204"/>
      <c r="AL177" s="204"/>
      <c r="AM177" s="204"/>
      <c r="AN177" s="204"/>
      <c r="AO177" s="204"/>
      <c r="AP177" s="204"/>
      <c r="AQ177" s="204"/>
      <c r="AR177" s="204"/>
      <c r="AS177" s="204"/>
      <c r="AT177" s="204"/>
      <c r="AU177" s="204"/>
      <c r="AV177" s="204"/>
      <c r="AW177" s="204"/>
      <c r="AX177" s="204"/>
      <c r="AY177" s="204"/>
      <c r="AZ177" s="204"/>
      <c r="BA177" s="204"/>
      <c r="BB177" s="204"/>
      <c r="BC177" s="204"/>
      <c r="BD177" s="204"/>
      <c r="BE177" s="204"/>
      <c r="BF177" s="204"/>
    </row>
    <row r="178" spans="1:58" ht="15" hidden="1"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c r="X178" s="204"/>
      <c r="Y178" s="204"/>
      <c r="Z178" s="204"/>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4"/>
      <c r="AX178" s="204"/>
      <c r="AY178" s="204"/>
      <c r="AZ178" s="204"/>
      <c r="BA178" s="204"/>
      <c r="BB178" s="204"/>
      <c r="BC178" s="204"/>
      <c r="BD178" s="204"/>
      <c r="BE178" s="204"/>
      <c r="BF178" s="204"/>
    </row>
    <row r="179" spans="1:58" ht="15" hidden="1"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c r="X179" s="204"/>
      <c r="Y179" s="204"/>
      <c r="Z179" s="204"/>
      <c r="AA179" s="204"/>
      <c r="AB179" s="204"/>
      <c r="AC179" s="204"/>
      <c r="AD179" s="204"/>
      <c r="AE179" s="204"/>
      <c r="AF179" s="204"/>
      <c r="AG179" s="204"/>
      <c r="AH179" s="204"/>
      <c r="AI179" s="204"/>
      <c r="AJ179" s="204"/>
      <c r="AK179" s="204"/>
      <c r="AL179" s="204"/>
      <c r="AM179" s="204"/>
      <c r="AN179" s="204"/>
      <c r="AO179" s="204"/>
      <c r="AP179" s="204"/>
      <c r="AQ179" s="204"/>
      <c r="AR179" s="204"/>
      <c r="AS179" s="204"/>
      <c r="AT179" s="204"/>
      <c r="AU179" s="204"/>
      <c r="AV179" s="204"/>
      <c r="AW179" s="204"/>
      <c r="AX179" s="204"/>
      <c r="AY179" s="204"/>
      <c r="AZ179" s="204"/>
      <c r="BA179" s="204"/>
      <c r="BB179" s="204"/>
      <c r="BC179" s="204"/>
      <c r="BD179" s="204"/>
      <c r="BE179" s="204"/>
      <c r="BF179" s="204"/>
    </row>
    <row r="180" spans="1:58" ht="15" hidden="1"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c r="X180" s="204"/>
      <c r="Y180" s="204"/>
      <c r="Z180" s="204"/>
      <c r="AA180" s="204"/>
      <c r="AB180" s="204"/>
      <c r="AC180" s="204"/>
      <c r="AD180" s="204"/>
      <c r="AE180" s="204"/>
      <c r="AF180" s="204"/>
      <c r="AG180" s="204"/>
      <c r="AH180" s="204"/>
      <c r="AI180" s="204"/>
      <c r="AJ180" s="204"/>
      <c r="AK180" s="204"/>
      <c r="AL180" s="204"/>
      <c r="AM180" s="204"/>
      <c r="AN180" s="204"/>
      <c r="AO180" s="204"/>
      <c r="AP180" s="204"/>
      <c r="AQ180" s="204"/>
      <c r="AR180" s="204"/>
      <c r="AS180" s="204"/>
      <c r="AT180" s="204"/>
      <c r="AU180" s="204"/>
      <c r="AV180" s="204"/>
      <c r="AW180" s="204"/>
      <c r="AX180" s="204"/>
      <c r="AY180" s="204"/>
      <c r="AZ180" s="204"/>
      <c r="BA180" s="204"/>
      <c r="BB180" s="204"/>
      <c r="BC180" s="204"/>
      <c r="BD180" s="204"/>
      <c r="BE180" s="204"/>
      <c r="BF180" s="204"/>
    </row>
    <row r="181" spans="1:58" ht="15" hidden="1"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c r="X181" s="204"/>
      <c r="Y181" s="204"/>
      <c r="Z181" s="204"/>
      <c r="AA181" s="204"/>
      <c r="AB181" s="204"/>
      <c r="AC181" s="204"/>
      <c r="AD181" s="204"/>
      <c r="AE181" s="204"/>
      <c r="AF181" s="204"/>
      <c r="AG181" s="204"/>
      <c r="AH181" s="204"/>
      <c r="AI181" s="204"/>
      <c r="AJ181" s="204"/>
      <c r="AK181" s="204"/>
      <c r="AL181" s="204"/>
      <c r="AM181" s="204"/>
      <c r="AN181" s="204"/>
      <c r="AO181" s="204"/>
      <c r="AP181" s="204"/>
      <c r="AQ181" s="204"/>
      <c r="AR181" s="204"/>
      <c r="AS181" s="204"/>
      <c r="AT181" s="204"/>
      <c r="AU181" s="204"/>
      <c r="AV181" s="204"/>
      <c r="AW181" s="204"/>
      <c r="AX181" s="204"/>
      <c r="AY181" s="204"/>
      <c r="AZ181" s="204"/>
      <c r="BA181" s="204"/>
      <c r="BB181" s="204"/>
      <c r="BC181" s="204"/>
      <c r="BD181" s="204"/>
      <c r="BE181" s="204"/>
      <c r="BF181" s="204"/>
    </row>
    <row r="182" spans="1:58" ht="15" hidden="1"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4"/>
      <c r="AY182" s="204"/>
      <c r="AZ182" s="204"/>
      <c r="BA182" s="204"/>
      <c r="BB182" s="204"/>
      <c r="BC182" s="204"/>
      <c r="BD182" s="204"/>
      <c r="BE182" s="204"/>
      <c r="BF182" s="204"/>
    </row>
    <row r="183" spans="1:58" ht="15" hidden="1"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c r="X183" s="204"/>
      <c r="Y183" s="204"/>
      <c r="Z183" s="204"/>
      <c r="AA183" s="204"/>
      <c r="AB183" s="204"/>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04"/>
      <c r="AY183" s="204"/>
      <c r="AZ183" s="204"/>
      <c r="BA183" s="204"/>
      <c r="BB183" s="204"/>
      <c r="BC183" s="204"/>
      <c r="BD183" s="204"/>
      <c r="BE183" s="204"/>
      <c r="BF183" s="204"/>
    </row>
    <row r="184" spans="1:58" ht="15" hidden="1"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c r="X184" s="204"/>
      <c r="Y184" s="204"/>
      <c r="Z184" s="204"/>
      <c r="AA184" s="204"/>
      <c r="AB184" s="204"/>
      <c r="AC184" s="204"/>
      <c r="AD184" s="204"/>
      <c r="AE184" s="204"/>
      <c r="AF184" s="204"/>
      <c r="AG184" s="204"/>
      <c r="AH184" s="204"/>
      <c r="AI184" s="204"/>
      <c r="AJ184" s="204"/>
      <c r="AK184" s="204"/>
      <c r="AL184" s="204"/>
      <c r="AM184" s="204"/>
      <c r="AN184" s="204"/>
      <c r="AO184" s="204"/>
      <c r="AP184" s="204"/>
      <c r="AQ184" s="204"/>
      <c r="AR184" s="204"/>
      <c r="AS184" s="204"/>
      <c r="AT184" s="204"/>
      <c r="AU184" s="204"/>
      <c r="AV184" s="204"/>
      <c r="AW184" s="204"/>
      <c r="AX184" s="204"/>
      <c r="AY184" s="204"/>
      <c r="AZ184" s="204"/>
      <c r="BA184" s="204"/>
      <c r="BB184" s="204"/>
      <c r="BC184" s="204"/>
      <c r="BD184" s="204"/>
      <c r="BE184" s="204"/>
      <c r="BF184" s="204"/>
    </row>
    <row r="185" spans="1:58" ht="15" hidden="1"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c r="X185" s="204"/>
      <c r="Y185" s="204"/>
      <c r="Z185" s="204"/>
      <c r="AA185" s="204"/>
      <c r="AB185" s="204"/>
      <c r="AC185" s="204"/>
      <c r="AD185" s="204"/>
      <c r="AE185" s="204"/>
      <c r="AF185" s="204"/>
      <c r="AG185" s="204"/>
      <c r="AH185" s="204"/>
      <c r="AI185" s="204"/>
      <c r="AJ185" s="204"/>
      <c r="AK185" s="204"/>
      <c r="AL185" s="204"/>
      <c r="AM185" s="204"/>
      <c r="AN185" s="204"/>
      <c r="AO185" s="204"/>
      <c r="AP185" s="204"/>
      <c r="AQ185" s="204"/>
      <c r="AR185" s="204"/>
      <c r="AS185" s="204"/>
      <c r="AT185" s="204"/>
      <c r="AU185" s="204"/>
      <c r="AV185" s="204"/>
      <c r="AW185" s="204"/>
      <c r="AX185" s="204"/>
      <c r="AY185" s="204"/>
      <c r="AZ185" s="204"/>
      <c r="BA185" s="204"/>
      <c r="BB185" s="204"/>
      <c r="BC185" s="204"/>
      <c r="BD185" s="204"/>
      <c r="BE185" s="204"/>
      <c r="BF185" s="204"/>
    </row>
    <row r="186" spans="1:58" ht="15" hidden="1"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c r="X186" s="204"/>
      <c r="Y186" s="204"/>
      <c r="Z186" s="204"/>
      <c r="AA186" s="204"/>
      <c r="AB186" s="204"/>
      <c r="AC186" s="204"/>
      <c r="AD186" s="204"/>
      <c r="AE186" s="204"/>
      <c r="AF186" s="204"/>
      <c r="AG186" s="204"/>
      <c r="AH186" s="204"/>
      <c r="AI186" s="204"/>
      <c r="AJ186" s="204"/>
      <c r="AK186" s="204"/>
      <c r="AL186" s="204"/>
      <c r="AM186" s="204"/>
      <c r="AN186" s="204"/>
      <c r="AO186" s="204"/>
      <c r="AP186" s="204"/>
      <c r="AQ186" s="204"/>
      <c r="AR186" s="204"/>
      <c r="AS186" s="204"/>
      <c r="AT186" s="204"/>
      <c r="AU186" s="204"/>
      <c r="AV186" s="204"/>
      <c r="AW186" s="204"/>
      <c r="AX186" s="204"/>
      <c r="AY186" s="204"/>
      <c r="AZ186" s="204"/>
      <c r="BA186" s="204"/>
      <c r="BB186" s="204"/>
      <c r="BC186" s="204"/>
      <c r="BD186" s="204"/>
      <c r="BE186" s="204"/>
      <c r="BF186" s="204"/>
    </row>
    <row r="187" spans="1:58" ht="15" hidden="1"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c r="X187" s="204"/>
      <c r="Y187" s="204"/>
      <c r="Z187" s="204"/>
      <c r="AA187" s="204"/>
      <c r="AB187" s="204"/>
      <c r="AC187" s="204"/>
      <c r="AD187" s="204"/>
      <c r="AE187" s="204"/>
      <c r="AF187" s="204"/>
      <c r="AG187" s="204"/>
      <c r="AH187" s="204"/>
      <c r="AI187" s="204"/>
      <c r="AJ187" s="204"/>
      <c r="AK187" s="204"/>
      <c r="AL187" s="204"/>
      <c r="AM187" s="204"/>
      <c r="AN187" s="204"/>
      <c r="AO187" s="204"/>
      <c r="AP187" s="204"/>
      <c r="AQ187" s="204"/>
      <c r="AR187" s="204"/>
      <c r="AS187" s="204"/>
      <c r="AT187" s="204"/>
      <c r="AU187" s="204"/>
      <c r="AV187" s="204"/>
      <c r="AW187" s="204"/>
      <c r="AX187" s="204"/>
      <c r="AY187" s="204"/>
      <c r="AZ187" s="204"/>
      <c r="BA187" s="204"/>
      <c r="BB187" s="204"/>
      <c r="BC187" s="204"/>
      <c r="BD187" s="204"/>
      <c r="BE187" s="204"/>
      <c r="BF187" s="204"/>
    </row>
    <row r="188" spans="1:58" ht="15" hidden="1"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c r="X188" s="204"/>
      <c r="Y188" s="204"/>
      <c r="Z188" s="204"/>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4"/>
      <c r="AY188" s="204"/>
      <c r="AZ188" s="204"/>
      <c r="BA188" s="204"/>
      <c r="BB188" s="204"/>
      <c r="BC188" s="204"/>
      <c r="BD188" s="204"/>
      <c r="BE188" s="204"/>
      <c r="BF188" s="204"/>
    </row>
    <row r="189" spans="1:58" ht="15" hidden="1"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c r="X189" s="204"/>
      <c r="Y189" s="204"/>
      <c r="Z189" s="204"/>
      <c r="AA189" s="204"/>
      <c r="AB189" s="204"/>
      <c r="AC189" s="204"/>
      <c r="AD189" s="204"/>
      <c r="AE189" s="204"/>
      <c r="AF189" s="204"/>
      <c r="AG189" s="204"/>
      <c r="AH189" s="204"/>
      <c r="AI189" s="204"/>
      <c r="AJ189" s="204"/>
      <c r="AK189" s="204"/>
      <c r="AL189" s="204"/>
      <c r="AM189" s="204"/>
      <c r="AN189" s="204"/>
      <c r="AO189" s="204"/>
      <c r="AP189" s="204"/>
      <c r="AQ189" s="204"/>
      <c r="AR189" s="204"/>
      <c r="AS189" s="204"/>
      <c r="AT189" s="204"/>
      <c r="AU189" s="204"/>
      <c r="AV189" s="204"/>
      <c r="AW189" s="204"/>
      <c r="AX189" s="204"/>
      <c r="AY189" s="204"/>
      <c r="AZ189" s="204"/>
      <c r="BA189" s="204"/>
      <c r="BB189" s="204"/>
      <c r="BC189" s="204"/>
      <c r="BD189" s="204"/>
      <c r="BE189" s="204"/>
      <c r="BF189" s="204"/>
    </row>
    <row r="190" spans="1:58" ht="15" hidden="1"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4"/>
      <c r="AY190" s="204"/>
      <c r="AZ190" s="204"/>
      <c r="BA190" s="204"/>
      <c r="BB190" s="204"/>
      <c r="BC190" s="204"/>
      <c r="BD190" s="204"/>
      <c r="BE190" s="204"/>
      <c r="BF190" s="204"/>
    </row>
    <row r="191" spans="1:58" ht="15" hidden="1"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c r="X191" s="204"/>
      <c r="Y191" s="204"/>
      <c r="Z191" s="204"/>
      <c r="AA191" s="204"/>
      <c r="AB191" s="204"/>
      <c r="AC191" s="204"/>
      <c r="AD191" s="204"/>
      <c r="AE191" s="204"/>
      <c r="AF191" s="204"/>
      <c r="AG191" s="204"/>
      <c r="AH191" s="204"/>
      <c r="AI191" s="204"/>
      <c r="AJ191" s="204"/>
      <c r="AK191" s="204"/>
      <c r="AL191" s="204"/>
      <c r="AM191" s="204"/>
      <c r="AN191" s="204"/>
      <c r="AO191" s="204"/>
      <c r="AP191" s="204"/>
      <c r="AQ191" s="204"/>
      <c r="AR191" s="204"/>
      <c r="AS191" s="204"/>
      <c r="AT191" s="204"/>
      <c r="AU191" s="204"/>
      <c r="AV191" s="204"/>
      <c r="AW191" s="204"/>
      <c r="AX191" s="204"/>
      <c r="AY191" s="204"/>
      <c r="AZ191" s="204"/>
      <c r="BA191" s="204"/>
      <c r="BB191" s="204"/>
      <c r="BC191" s="204"/>
      <c r="BD191" s="204"/>
      <c r="BE191" s="204"/>
      <c r="BF191" s="204"/>
    </row>
    <row r="192" spans="1:58" ht="15" hidden="1"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c r="X192" s="204"/>
      <c r="Y192" s="204"/>
      <c r="Z192" s="204"/>
      <c r="AA192" s="204"/>
      <c r="AB192" s="204"/>
      <c r="AC192" s="204"/>
      <c r="AD192" s="204"/>
      <c r="AE192" s="204"/>
      <c r="AF192" s="204"/>
      <c r="AG192" s="204"/>
      <c r="AH192" s="204"/>
      <c r="AI192" s="204"/>
      <c r="AJ192" s="204"/>
      <c r="AK192" s="204"/>
      <c r="AL192" s="204"/>
      <c r="AM192" s="204"/>
      <c r="AN192" s="204"/>
      <c r="AO192" s="204"/>
      <c r="AP192" s="204"/>
      <c r="AQ192" s="204"/>
      <c r="AR192" s="204"/>
      <c r="AS192" s="204"/>
      <c r="AT192" s="204"/>
      <c r="AU192" s="204"/>
      <c r="AV192" s="204"/>
      <c r="AW192" s="204"/>
      <c r="AX192" s="204"/>
      <c r="AY192" s="204"/>
      <c r="AZ192" s="204"/>
      <c r="BA192" s="204"/>
      <c r="BB192" s="204"/>
      <c r="BC192" s="204"/>
      <c r="BD192" s="204"/>
      <c r="BE192" s="204"/>
      <c r="BF192" s="204"/>
    </row>
    <row r="193" spans="1:58" ht="15" hidden="1"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c r="X193" s="204"/>
      <c r="Y193" s="204"/>
      <c r="Z193" s="204"/>
      <c r="AA193" s="204"/>
      <c r="AB193" s="204"/>
      <c r="AC193" s="204"/>
      <c r="AD193" s="204"/>
      <c r="AE193" s="204"/>
      <c r="AF193" s="204"/>
      <c r="AG193" s="204"/>
      <c r="AH193" s="204"/>
      <c r="AI193" s="204"/>
      <c r="AJ193" s="204"/>
      <c r="AK193" s="204"/>
      <c r="AL193" s="204"/>
      <c r="AM193" s="204"/>
      <c r="AN193" s="204"/>
      <c r="AO193" s="204"/>
      <c r="AP193" s="204"/>
      <c r="AQ193" s="204"/>
      <c r="AR193" s="204"/>
      <c r="AS193" s="204"/>
      <c r="AT193" s="204"/>
      <c r="AU193" s="204"/>
      <c r="AV193" s="204"/>
      <c r="AW193" s="204"/>
      <c r="AX193" s="204"/>
      <c r="AY193" s="204"/>
      <c r="AZ193" s="204"/>
      <c r="BA193" s="204"/>
      <c r="BB193" s="204"/>
      <c r="BC193" s="204"/>
      <c r="BD193" s="204"/>
      <c r="BE193" s="204"/>
      <c r="BF193" s="204"/>
    </row>
    <row r="194" spans="1:58" ht="15" hidden="1"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c r="X194" s="204"/>
      <c r="Y194" s="204"/>
      <c r="Z194" s="204"/>
      <c r="AA194" s="204"/>
      <c r="AB194" s="204"/>
      <c r="AC194" s="204"/>
      <c r="AD194" s="204"/>
      <c r="AE194" s="204"/>
      <c r="AF194" s="204"/>
      <c r="AG194" s="204"/>
      <c r="AH194" s="204"/>
      <c r="AI194" s="204"/>
      <c r="AJ194" s="204"/>
      <c r="AK194" s="204"/>
      <c r="AL194" s="204"/>
      <c r="AM194" s="204"/>
      <c r="AN194" s="204"/>
      <c r="AO194" s="204"/>
      <c r="AP194" s="204"/>
      <c r="AQ194" s="204"/>
      <c r="AR194" s="204"/>
      <c r="AS194" s="204"/>
      <c r="AT194" s="204"/>
      <c r="AU194" s="204"/>
      <c r="AV194" s="204"/>
      <c r="AW194" s="204"/>
      <c r="AX194" s="204"/>
      <c r="AY194" s="204"/>
      <c r="AZ194" s="204"/>
      <c r="BA194" s="204"/>
      <c r="BB194" s="204"/>
      <c r="BC194" s="204"/>
      <c r="BD194" s="204"/>
      <c r="BE194" s="204"/>
      <c r="BF194" s="204"/>
    </row>
    <row r="195" spans="1:58" ht="15" hidden="1"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c r="X195" s="204"/>
      <c r="Y195" s="204"/>
      <c r="Z195" s="204"/>
      <c r="AA195" s="204"/>
      <c r="AB195" s="204"/>
      <c r="AC195" s="204"/>
      <c r="AD195" s="204"/>
      <c r="AE195" s="204"/>
      <c r="AF195" s="204"/>
      <c r="AG195" s="204"/>
      <c r="AH195" s="204"/>
      <c r="AI195" s="204"/>
      <c r="AJ195" s="204"/>
      <c r="AK195" s="204"/>
      <c r="AL195" s="204"/>
      <c r="AM195" s="204"/>
      <c r="AN195" s="204"/>
      <c r="AO195" s="204"/>
      <c r="AP195" s="204"/>
      <c r="AQ195" s="204"/>
      <c r="AR195" s="204"/>
      <c r="AS195" s="204"/>
      <c r="AT195" s="204"/>
      <c r="AU195" s="204"/>
      <c r="AV195" s="204"/>
      <c r="AW195" s="204"/>
      <c r="AX195" s="204"/>
      <c r="AY195" s="204"/>
      <c r="AZ195" s="204"/>
      <c r="BA195" s="204"/>
      <c r="BB195" s="204"/>
      <c r="BC195" s="204"/>
      <c r="BD195" s="204"/>
      <c r="BE195" s="204"/>
      <c r="BF195" s="204"/>
    </row>
    <row r="196" spans="1:58" ht="15" hidden="1"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c r="X196" s="204"/>
      <c r="Y196" s="204"/>
      <c r="Z196" s="204"/>
      <c r="AA196" s="204"/>
      <c r="AB196" s="204"/>
      <c r="AC196" s="204"/>
      <c r="AD196" s="204"/>
      <c r="AE196" s="204"/>
      <c r="AF196" s="204"/>
      <c r="AG196" s="204"/>
      <c r="AH196" s="204"/>
      <c r="AI196" s="204"/>
      <c r="AJ196" s="204"/>
      <c r="AK196" s="204"/>
      <c r="AL196" s="204"/>
      <c r="AM196" s="204"/>
      <c r="AN196" s="204"/>
      <c r="AO196" s="204"/>
      <c r="AP196" s="204"/>
      <c r="AQ196" s="204"/>
      <c r="AR196" s="204"/>
      <c r="AS196" s="204"/>
      <c r="AT196" s="204"/>
      <c r="AU196" s="204"/>
      <c r="AV196" s="204"/>
      <c r="AW196" s="204"/>
      <c r="AX196" s="204"/>
      <c r="AY196" s="204"/>
      <c r="AZ196" s="204"/>
      <c r="BA196" s="204"/>
      <c r="BB196" s="204"/>
      <c r="BC196" s="204"/>
      <c r="BD196" s="204"/>
      <c r="BE196" s="204"/>
      <c r="BF196" s="204"/>
    </row>
    <row r="197" spans="1:58" ht="15" hidden="1"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c r="X197" s="204"/>
      <c r="Y197" s="204"/>
      <c r="Z197" s="204"/>
      <c r="AA197" s="204"/>
      <c r="AB197" s="204"/>
      <c r="AC197" s="204"/>
      <c r="AD197" s="204"/>
      <c r="AE197" s="204"/>
      <c r="AF197" s="204"/>
      <c r="AG197" s="204"/>
      <c r="AH197" s="204"/>
      <c r="AI197" s="204"/>
      <c r="AJ197" s="204"/>
      <c r="AK197" s="204"/>
      <c r="AL197" s="204"/>
      <c r="AM197" s="204"/>
      <c r="AN197" s="204"/>
      <c r="AO197" s="204"/>
      <c r="AP197" s="204"/>
      <c r="AQ197" s="204"/>
      <c r="AR197" s="204"/>
      <c r="AS197" s="204"/>
      <c r="AT197" s="204"/>
      <c r="AU197" s="204"/>
      <c r="AV197" s="204"/>
      <c r="AW197" s="204"/>
      <c r="AX197" s="204"/>
      <c r="AY197" s="204"/>
      <c r="AZ197" s="204"/>
      <c r="BA197" s="204"/>
      <c r="BB197" s="204"/>
      <c r="BC197" s="204"/>
      <c r="BD197" s="204"/>
      <c r="BE197" s="204"/>
      <c r="BF197" s="204"/>
    </row>
    <row r="198" spans="1:58" ht="15" hidden="1"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4"/>
      <c r="AY198" s="204"/>
      <c r="AZ198" s="204"/>
      <c r="BA198" s="204"/>
      <c r="BB198" s="204"/>
      <c r="BC198" s="204"/>
      <c r="BD198" s="204"/>
      <c r="BE198" s="204"/>
      <c r="BF198" s="204"/>
    </row>
    <row r="199" spans="1:58" ht="15" hidden="1"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c r="X199" s="204"/>
      <c r="Y199" s="204"/>
      <c r="Z199" s="204"/>
      <c r="AA199" s="204"/>
      <c r="AB199" s="204"/>
      <c r="AC199" s="204"/>
      <c r="AD199" s="204"/>
      <c r="AE199" s="204"/>
      <c r="AF199" s="204"/>
      <c r="AG199" s="204"/>
      <c r="AH199" s="204"/>
      <c r="AI199" s="204"/>
      <c r="AJ199" s="204"/>
      <c r="AK199" s="204"/>
      <c r="AL199" s="204"/>
      <c r="AM199" s="204"/>
      <c r="AN199" s="204"/>
      <c r="AO199" s="204"/>
      <c r="AP199" s="204"/>
      <c r="AQ199" s="204"/>
      <c r="AR199" s="204"/>
      <c r="AS199" s="204"/>
      <c r="AT199" s="204"/>
      <c r="AU199" s="204"/>
      <c r="AV199" s="204"/>
      <c r="AW199" s="204"/>
      <c r="AX199" s="204"/>
      <c r="AY199" s="204"/>
      <c r="AZ199" s="204"/>
      <c r="BA199" s="204"/>
      <c r="BB199" s="204"/>
      <c r="BC199" s="204"/>
      <c r="BD199" s="204"/>
      <c r="BE199" s="204"/>
      <c r="BF199" s="204"/>
    </row>
    <row r="200" spans="1:58" ht="15" hidden="1"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c r="X200" s="204"/>
      <c r="Y200" s="204"/>
      <c r="Z200" s="204"/>
      <c r="AA200" s="204"/>
      <c r="AB200" s="204"/>
      <c r="AC200" s="204"/>
      <c r="AD200" s="204"/>
      <c r="AE200" s="204"/>
      <c r="AF200" s="204"/>
      <c r="AG200" s="204"/>
      <c r="AH200" s="204"/>
      <c r="AI200" s="204"/>
      <c r="AJ200" s="204"/>
      <c r="AK200" s="204"/>
      <c r="AL200" s="204"/>
      <c r="AM200" s="204"/>
      <c r="AN200" s="204"/>
      <c r="AO200" s="204"/>
      <c r="AP200" s="204"/>
      <c r="AQ200" s="204"/>
      <c r="AR200" s="204"/>
      <c r="AS200" s="204"/>
      <c r="AT200" s="204"/>
      <c r="AU200" s="204"/>
      <c r="AV200" s="204"/>
      <c r="AW200" s="204"/>
      <c r="AX200" s="204"/>
      <c r="AY200" s="204"/>
      <c r="AZ200" s="204"/>
      <c r="BA200" s="204"/>
      <c r="BB200" s="204"/>
      <c r="BC200" s="204"/>
      <c r="BD200" s="204"/>
      <c r="BE200" s="204"/>
      <c r="BF200" s="204"/>
    </row>
    <row r="201" spans="1:58" ht="15" hidden="1"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c r="X201" s="204"/>
      <c r="Y201" s="204"/>
      <c r="Z201" s="204"/>
      <c r="AA201" s="204"/>
      <c r="AB201" s="204"/>
      <c r="AC201" s="204"/>
      <c r="AD201" s="204"/>
      <c r="AE201" s="204"/>
      <c r="AF201" s="204"/>
      <c r="AG201" s="204"/>
      <c r="AH201" s="204"/>
      <c r="AI201" s="204"/>
      <c r="AJ201" s="204"/>
      <c r="AK201" s="204"/>
      <c r="AL201" s="204"/>
      <c r="AM201" s="204"/>
      <c r="AN201" s="204"/>
      <c r="AO201" s="204"/>
      <c r="AP201" s="204"/>
      <c r="AQ201" s="204"/>
      <c r="AR201" s="204"/>
      <c r="AS201" s="204"/>
      <c r="AT201" s="204"/>
      <c r="AU201" s="204"/>
      <c r="AV201" s="204"/>
      <c r="AW201" s="204"/>
      <c r="AX201" s="204"/>
      <c r="AY201" s="204"/>
      <c r="AZ201" s="204"/>
      <c r="BA201" s="204"/>
      <c r="BB201" s="204"/>
      <c r="BC201" s="204"/>
      <c r="BD201" s="204"/>
      <c r="BE201" s="204"/>
      <c r="BF201" s="204"/>
    </row>
    <row r="202" spans="1:58" ht="15" hidden="1"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c r="X202" s="204"/>
      <c r="Y202" s="204"/>
      <c r="Z202" s="204"/>
      <c r="AA202" s="204"/>
      <c r="AB202" s="204"/>
      <c r="AC202" s="204"/>
      <c r="AD202" s="204"/>
      <c r="AE202" s="204"/>
      <c r="AF202" s="204"/>
      <c r="AG202" s="204"/>
      <c r="AH202" s="204"/>
      <c r="AI202" s="204"/>
      <c r="AJ202" s="204"/>
      <c r="AK202" s="204"/>
      <c r="AL202" s="204"/>
      <c r="AM202" s="204"/>
      <c r="AN202" s="204"/>
      <c r="AO202" s="204"/>
      <c r="AP202" s="204"/>
      <c r="AQ202" s="204"/>
      <c r="AR202" s="204"/>
      <c r="AS202" s="204"/>
      <c r="AT202" s="204"/>
      <c r="AU202" s="204"/>
      <c r="AV202" s="204"/>
      <c r="AW202" s="204"/>
      <c r="AX202" s="204"/>
      <c r="AY202" s="204"/>
      <c r="AZ202" s="204"/>
      <c r="BA202" s="204"/>
      <c r="BB202" s="204"/>
      <c r="BC202" s="204"/>
      <c r="BD202" s="204"/>
      <c r="BE202" s="204"/>
      <c r="BF202" s="204"/>
    </row>
    <row r="203" spans="1:58" ht="15" hidden="1"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c r="X203" s="204"/>
      <c r="Y203" s="204"/>
      <c r="Z203" s="204"/>
      <c r="AA203" s="204"/>
      <c r="AB203" s="204"/>
      <c r="AC203" s="204"/>
      <c r="AD203" s="204"/>
      <c r="AE203" s="204"/>
      <c r="AF203" s="204"/>
      <c r="AG203" s="204"/>
      <c r="AH203" s="204"/>
      <c r="AI203" s="204"/>
      <c r="AJ203" s="204"/>
      <c r="AK203" s="204"/>
      <c r="AL203" s="204"/>
      <c r="AM203" s="204"/>
      <c r="AN203" s="204"/>
      <c r="AO203" s="204"/>
      <c r="AP203" s="204"/>
      <c r="AQ203" s="204"/>
      <c r="AR203" s="204"/>
      <c r="AS203" s="204"/>
      <c r="AT203" s="204"/>
      <c r="AU203" s="204"/>
      <c r="AV203" s="204"/>
      <c r="AW203" s="204"/>
      <c r="AX203" s="204"/>
      <c r="AY203" s="204"/>
      <c r="AZ203" s="204"/>
      <c r="BA203" s="204"/>
      <c r="BB203" s="204"/>
      <c r="BC203" s="204"/>
      <c r="BD203" s="204"/>
      <c r="BE203" s="204"/>
      <c r="BF203" s="204"/>
    </row>
    <row r="204" spans="1:58" ht="15" hidden="1"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c r="X204" s="204"/>
      <c r="Y204" s="204"/>
      <c r="Z204" s="204"/>
      <c r="AA204" s="204"/>
      <c r="AB204" s="204"/>
      <c r="AC204" s="204"/>
      <c r="AD204" s="204"/>
      <c r="AE204" s="204"/>
      <c r="AF204" s="204"/>
      <c r="AG204" s="204"/>
      <c r="AH204" s="204"/>
      <c r="AI204" s="204"/>
      <c r="AJ204" s="204"/>
      <c r="AK204" s="204"/>
      <c r="AL204" s="204"/>
      <c r="AM204" s="204"/>
      <c r="AN204" s="204"/>
      <c r="AO204" s="204"/>
      <c r="AP204" s="204"/>
      <c r="AQ204" s="204"/>
      <c r="AR204" s="204"/>
      <c r="AS204" s="204"/>
      <c r="AT204" s="204"/>
      <c r="AU204" s="204"/>
      <c r="AV204" s="204"/>
      <c r="AW204" s="204"/>
      <c r="AX204" s="204"/>
      <c r="AY204" s="204"/>
      <c r="AZ204" s="204"/>
      <c r="BA204" s="204"/>
      <c r="BB204" s="204"/>
      <c r="BC204" s="204"/>
      <c r="BD204" s="204"/>
      <c r="BE204" s="204"/>
      <c r="BF204" s="204"/>
    </row>
    <row r="205" spans="1:58" ht="15" hidden="1"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c r="X205" s="204"/>
      <c r="Y205" s="204"/>
      <c r="Z205" s="204"/>
      <c r="AA205" s="204"/>
      <c r="AB205" s="204"/>
      <c r="AC205" s="204"/>
      <c r="AD205" s="204"/>
      <c r="AE205" s="204"/>
      <c r="AF205" s="204"/>
      <c r="AG205" s="204"/>
      <c r="AH205" s="204"/>
      <c r="AI205" s="204"/>
      <c r="AJ205" s="204"/>
      <c r="AK205" s="204"/>
      <c r="AL205" s="204"/>
      <c r="AM205" s="204"/>
      <c r="AN205" s="204"/>
      <c r="AO205" s="204"/>
      <c r="AP205" s="204"/>
      <c r="AQ205" s="204"/>
      <c r="AR205" s="204"/>
      <c r="AS205" s="204"/>
      <c r="AT205" s="204"/>
      <c r="AU205" s="204"/>
      <c r="AV205" s="204"/>
      <c r="AW205" s="204"/>
      <c r="AX205" s="204"/>
      <c r="AY205" s="204"/>
      <c r="AZ205" s="204"/>
      <c r="BA205" s="204"/>
      <c r="BB205" s="204"/>
      <c r="BC205" s="204"/>
      <c r="BD205" s="204"/>
      <c r="BE205" s="204"/>
      <c r="BF205" s="204"/>
    </row>
    <row r="206" spans="1:58" ht="15" hidden="1"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c r="X206" s="204"/>
      <c r="Y206" s="204"/>
      <c r="Z206" s="204"/>
      <c r="AA206" s="204"/>
      <c r="AB206" s="204"/>
      <c r="AC206" s="204"/>
      <c r="AD206" s="204"/>
      <c r="AE206" s="204"/>
      <c r="AF206" s="204"/>
      <c r="AG206" s="204"/>
      <c r="AH206" s="204"/>
      <c r="AI206" s="204"/>
      <c r="AJ206" s="204"/>
      <c r="AK206" s="204"/>
      <c r="AL206" s="204"/>
      <c r="AM206" s="204"/>
      <c r="AN206" s="204"/>
      <c r="AO206" s="204"/>
      <c r="AP206" s="204"/>
      <c r="AQ206" s="204"/>
      <c r="AR206" s="204"/>
      <c r="AS206" s="204"/>
      <c r="AT206" s="204"/>
      <c r="AU206" s="204"/>
      <c r="AV206" s="204"/>
      <c r="AW206" s="204"/>
      <c r="AX206" s="204"/>
      <c r="AY206" s="204"/>
      <c r="AZ206" s="204"/>
      <c r="BA206" s="204"/>
      <c r="BB206" s="204"/>
      <c r="BC206" s="204"/>
      <c r="BD206" s="204"/>
      <c r="BE206" s="204"/>
      <c r="BF206" s="204"/>
    </row>
    <row r="207" spans="1:58" ht="15" hidden="1"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c r="X207" s="204"/>
      <c r="Y207" s="204"/>
      <c r="Z207" s="204"/>
      <c r="AA207" s="204"/>
      <c r="AB207" s="204"/>
      <c r="AC207" s="204"/>
      <c r="AD207" s="204"/>
      <c r="AE207" s="204"/>
      <c r="AF207" s="204"/>
      <c r="AG207" s="204"/>
      <c r="AH207" s="204"/>
      <c r="AI207" s="204"/>
      <c r="AJ207" s="204"/>
      <c r="AK207" s="204"/>
      <c r="AL207" s="204"/>
      <c r="AM207" s="204"/>
      <c r="AN207" s="204"/>
      <c r="AO207" s="204"/>
      <c r="AP207" s="204"/>
      <c r="AQ207" s="204"/>
      <c r="AR207" s="204"/>
      <c r="AS207" s="204"/>
      <c r="AT207" s="204"/>
      <c r="AU207" s="204"/>
      <c r="AV207" s="204"/>
      <c r="AW207" s="204"/>
      <c r="AX207" s="204"/>
      <c r="AY207" s="204"/>
      <c r="AZ207" s="204"/>
      <c r="BA207" s="204"/>
      <c r="BB207" s="204"/>
      <c r="BC207" s="204"/>
      <c r="BD207" s="204"/>
      <c r="BE207" s="204"/>
      <c r="BF207" s="204"/>
    </row>
    <row r="208" spans="1:58" ht="15" hidden="1"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c r="X208" s="204"/>
      <c r="Y208" s="204"/>
      <c r="Z208" s="204"/>
      <c r="AA208" s="204"/>
      <c r="AB208" s="204"/>
      <c r="AC208" s="204"/>
      <c r="AD208" s="204"/>
      <c r="AE208" s="204"/>
      <c r="AF208" s="204"/>
      <c r="AG208" s="204"/>
      <c r="AH208" s="204"/>
      <c r="AI208" s="204"/>
      <c r="AJ208" s="204"/>
      <c r="AK208" s="204"/>
      <c r="AL208" s="204"/>
      <c r="AM208" s="204"/>
      <c r="AN208" s="204"/>
      <c r="AO208" s="204"/>
      <c r="AP208" s="204"/>
      <c r="AQ208" s="204"/>
      <c r="AR208" s="204"/>
      <c r="AS208" s="204"/>
      <c r="AT208" s="204"/>
      <c r="AU208" s="204"/>
      <c r="AV208" s="204"/>
      <c r="AW208" s="204"/>
      <c r="AX208" s="204"/>
      <c r="AY208" s="204"/>
      <c r="AZ208" s="204"/>
      <c r="BA208" s="204"/>
      <c r="BB208" s="204"/>
      <c r="BC208" s="204"/>
      <c r="BD208" s="204"/>
      <c r="BE208" s="204"/>
      <c r="BF208" s="204"/>
    </row>
    <row r="209" spans="1:58" ht="15" hidden="1"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c r="X209" s="204"/>
      <c r="Y209" s="204"/>
      <c r="Z209" s="204"/>
      <c r="AA209" s="204"/>
      <c r="AB209" s="204"/>
      <c r="AC209" s="204"/>
      <c r="AD209" s="204"/>
      <c r="AE209" s="204"/>
      <c r="AF209" s="204"/>
      <c r="AG209" s="204"/>
      <c r="AH209" s="204"/>
      <c r="AI209" s="204"/>
      <c r="AJ209" s="204"/>
      <c r="AK209" s="204"/>
      <c r="AL209" s="204"/>
      <c r="AM209" s="204"/>
      <c r="AN209" s="204"/>
      <c r="AO209" s="204"/>
      <c r="AP209" s="204"/>
      <c r="AQ209" s="204"/>
      <c r="AR209" s="204"/>
      <c r="AS209" s="204"/>
      <c r="AT209" s="204"/>
      <c r="AU209" s="204"/>
      <c r="AV209" s="204"/>
      <c r="AW209" s="204"/>
      <c r="AX209" s="204"/>
      <c r="AY209" s="204"/>
      <c r="AZ209" s="204"/>
      <c r="BA209" s="204"/>
      <c r="BB209" s="204"/>
      <c r="BC209" s="204"/>
      <c r="BD209" s="204"/>
      <c r="BE209" s="204"/>
      <c r="BF209" s="204"/>
    </row>
    <row r="210" spans="1:58" ht="15" hidden="1"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c r="X210" s="204"/>
      <c r="Y210" s="204"/>
      <c r="Z210" s="204"/>
      <c r="AA210" s="204"/>
      <c r="AB210" s="204"/>
      <c r="AC210" s="204"/>
      <c r="AD210" s="204"/>
      <c r="AE210" s="204"/>
      <c r="AF210" s="204"/>
      <c r="AG210" s="204"/>
      <c r="AH210" s="204"/>
      <c r="AI210" s="204"/>
      <c r="AJ210" s="204"/>
      <c r="AK210" s="204"/>
      <c r="AL210" s="204"/>
      <c r="AM210" s="204"/>
      <c r="AN210" s="204"/>
      <c r="AO210" s="204"/>
      <c r="AP210" s="204"/>
      <c r="AQ210" s="204"/>
      <c r="AR210" s="204"/>
      <c r="AS210" s="204"/>
      <c r="AT210" s="204"/>
      <c r="AU210" s="204"/>
      <c r="AV210" s="204"/>
      <c r="AW210" s="204"/>
      <c r="AX210" s="204"/>
      <c r="AY210" s="204"/>
      <c r="AZ210" s="204"/>
      <c r="BA210" s="204"/>
      <c r="BB210" s="204"/>
      <c r="BC210" s="204"/>
      <c r="BD210" s="204"/>
      <c r="BE210" s="204"/>
      <c r="BF210" s="204"/>
    </row>
    <row r="211" spans="1:58" ht="15" hidden="1"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c r="X211" s="204"/>
      <c r="Y211" s="204"/>
      <c r="Z211" s="204"/>
      <c r="AA211" s="204"/>
      <c r="AB211" s="204"/>
      <c r="AC211" s="204"/>
      <c r="AD211" s="204"/>
      <c r="AE211" s="204"/>
      <c r="AF211" s="204"/>
      <c r="AG211" s="204"/>
      <c r="AH211" s="204"/>
      <c r="AI211" s="204"/>
      <c r="AJ211" s="204"/>
      <c r="AK211" s="204"/>
      <c r="AL211" s="204"/>
      <c r="AM211" s="204"/>
      <c r="AN211" s="204"/>
      <c r="AO211" s="204"/>
      <c r="AP211" s="204"/>
      <c r="AQ211" s="204"/>
      <c r="AR211" s="204"/>
      <c r="AS211" s="204"/>
      <c r="AT211" s="204"/>
      <c r="AU211" s="204"/>
      <c r="AV211" s="204"/>
      <c r="AW211" s="204"/>
      <c r="AX211" s="204"/>
      <c r="AY211" s="204"/>
      <c r="AZ211" s="204"/>
      <c r="BA211" s="204"/>
      <c r="BB211" s="204"/>
      <c r="BC211" s="204"/>
      <c r="BD211" s="204"/>
      <c r="BE211" s="204"/>
      <c r="BF211" s="204"/>
    </row>
    <row r="212" spans="1:58" ht="15" hidden="1"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c r="X212" s="204"/>
      <c r="Y212" s="204"/>
      <c r="Z212" s="204"/>
      <c r="AA212" s="204"/>
      <c r="AB212" s="204"/>
      <c r="AC212" s="204"/>
      <c r="AD212" s="204"/>
      <c r="AE212" s="204"/>
      <c r="AF212" s="204"/>
      <c r="AG212" s="204"/>
      <c r="AH212" s="204"/>
      <c r="AI212" s="204"/>
      <c r="AJ212" s="204"/>
      <c r="AK212" s="204"/>
      <c r="AL212" s="204"/>
      <c r="AM212" s="204"/>
      <c r="AN212" s="204"/>
      <c r="AO212" s="204"/>
      <c r="AP212" s="204"/>
      <c r="AQ212" s="204"/>
      <c r="AR212" s="204"/>
      <c r="AS212" s="204"/>
      <c r="AT212" s="204"/>
      <c r="AU212" s="204"/>
      <c r="AV212" s="204"/>
      <c r="AW212" s="204"/>
      <c r="AX212" s="204"/>
      <c r="AY212" s="204"/>
      <c r="AZ212" s="204"/>
      <c r="BA212" s="204"/>
      <c r="BB212" s="204"/>
      <c r="BC212" s="204"/>
      <c r="BD212" s="204"/>
      <c r="BE212" s="204"/>
      <c r="BF212" s="204"/>
    </row>
    <row r="213" spans="1:58" ht="15" hidden="1"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c r="X213" s="204"/>
      <c r="Y213" s="204"/>
      <c r="Z213" s="204"/>
      <c r="AA213" s="204"/>
      <c r="AB213" s="204"/>
      <c r="AC213" s="204"/>
      <c r="AD213" s="204"/>
      <c r="AE213" s="204"/>
      <c r="AF213" s="204"/>
      <c r="AG213" s="204"/>
      <c r="AH213" s="204"/>
      <c r="AI213" s="204"/>
      <c r="AJ213" s="204"/>
      <c r="AK213" s="204"/>
      <c r="AL213" s="204"/>
      <c r="AM213" s="204"/>
      <c r="AN213" s="204"/>
      <c r="AO213" s="204"/>
      <c r="AP213" s="204"/>
      <c r="AQ213" s="204"/>
      <c r="AR213" s="204"/>
      <c r="AS213" s="204"/>
      <c r="AT213" s="204"/>
      <c r="AU213" s="204"/>
      <c r="AV213" s="204"/>
      <c r="AW213" s="204"/>
      <c r="AX213" s="204"/>
      <c r="AY213" s="204"/>
      <c r="AZ213" s="204"/>
      <c r="BA213" s="204"/>
      <c r="BB213" s="204"/>
      <c r="BC213" s="204"/>
      <c r="BD213" s="204"/>
      <c r="BE213" s="204"/>
      <c r="BF213" s="204"/>
    </row>
    <row r="214" spans="1:58" ht="15" hidden="1"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c r="X214" s="204"/>
      <c r="Y214" s="204"/>
      <c r="Z214" s="204"/>
      <c r="AA214" s="204"/>
      <c r="AB214" s="204"/>
      <c r="AC214" s="204"/>
      <c r="AD214" s="204"/>
      <c r="AE214" s="204"/>
      <c r="AF214" s="204"/>
      <c r="AG214" s="204"/>
      <c r="AH214" s="204"/>
      <c r="AI214" s="204"/>
      <c r="AJ214" s="204"/>
      <c r="AK214" s="204"/>
      <c r="AL214" s="204"/>
      <c r="AM214" s="204"/>
      <c r="AN214" s="204"/>
      <c r="AO214" s="204"/>
      <c r="AP214" s="204"/>
      <c r="AQ214" s="204"/>
      <c r="AR214" s="204"/>
      <c r="AS214" s="204"/>
      <c r="AT214" s="204"/>
      <c r="AU214" s="204"/>
      <c r="AV214" s="204"/>
      <c r="AW214" s="204"/>
      <c r="AX214" s="204"/>
      <c r="AY214" s="204"/>
      <c r="AZ214" s="204"/>
      <c r="BA214" s="204"/>
      <c r="BB214" s="204"/>
      <c r="BC214" s="204"/>
      <c r="BD214" s="204"/>
      <c r="BE214" s="204"/>
      <c r="BF214" s="204"/>
    </row>
    <row r="215" spans="1:58" ht="15" hidden="1"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c r="X215" s="204"/>
      <c r="Y215" s="204"/>
      <c r="Z215" s="204"/>
      <c r="AA215" s="204"/>
      <c r="AB215" s="204"/>
      <c r="AC215" s="204"/>
      <c r="AD215" s="204"/>
      <c r="AE215" s="204"/>
      <c r="AF215" s="204"/>
      <c r="AG215" s="204"/>
      <c r="AH215" s="204"/>
      <c r="AI215" s="204"/>
      <c r="AJ215" s="204"/>
      <c r="AK215" s="204"/>
      <c r="AL215" s="204"/>
      <c r="AM215" s="204"/>
      <c r="AN215" s="204"/>
      <c r="AO215" s="204"/>
      <c r="AP215" s="204"/>
      <c r="AQ215" s="204"/>
      <c r="AR215" s="204"/>
      <c r="AS215" s="204"/>
      <c r="AT215" s="204"/>
      <c r="AU215" s="204"/>
      <c r="AV215" s="204"/>
      <c r="AW215" s="204"/>
      <c r="AX215" s="204"/>
      <c r="AY215" s="204"/>
      <c r="AZ215" s="204"/>
      <c r="BA215" s="204"/>
      <c r="BB215" s="204"/>
      <c r="BC215" s="204"/>
      <c r="BD215" s="204"/>
      <c r="BE215" s="204"/>
      <c r="BF215" s="204"/>
    </row>
    <row r="216" spans="1:58" ht="15" hidden="1"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c r="X216" s="204"/>
      <c r="Y216" s="204"/>
      <c r="Z216" s="204"/>
      <c r="AA216" s="204"/>
      <c r="AB216" s="204"/>
      <c r="AC216" s="204"/>
      <c r="AD216" s="204"/>
      <c r="AE216" s="204"/>
      <c r="AF216" s="204"/>
      <c r="AG216" s="204"/>
      <c r="AH216" s="204"/>
      <c r="AI216" s="204"/>
      <c r="AJ216" s="204"/>
      <c r="AK216" s="204"/>
      <c r="AL216" s="204"/>
      <c r="AM216" s="204"/>
      <c r="AN216" s="204"/>
      <c r="AO216" s="204"/>
      <c r="AP216" s="204"/>
      <c r="AQ216" s="204"/>
      <c r="AR216" s="204"/>
      <c r="AS216" s="204"/>
      <c r="AT216" s="204"/>
      <c r="AU216" s="204"/>
      <c r="AV216" s="204"/>
      <c r="AW216" s="204"/>
      <c r="AX216" s="204"/>
      <c r="AY216" s="204"/>
      <c r="AZ216" s="204"/>
      <c r="BA216" s="204"/>
      <c r="BB216" s="204"/>
      <c r="BC216" s="204"/>
      <c r="BD216" s="204"/>
      <c r="BE216" s="204"/>
      <c r="BF216" s="204"/>
    </row>
    <row r="217" spans="1:58" ht="15" hidden="1"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c r="X217" s="204"/>
      <c r="Y217" s="204"/>
      <c r="Z217" s="204"/>
      <c r="AA217" s="204"/>
      <c r="AB217" s="204"/>
      <c r="AC217" s="204"/>
      <c r="AD217" s="204"/>
      <c r="AE217" s="204"/>
      <c r="AF217" s="204"/>
      <c r="AG217" s="204"/>
      <c r="AH217" s="204"/>
      <c r="AI217" s="204"/>
      <c r="AJ217" s="204"/>
      <c r="AK217" s="204"/>
      <c r="AL217" s="204"/>
      <c r="AM217" s="204"/>
      <c r="AN217" s="204"/>
      <c r="AO217" s="204"/>
      <c r="AP217" s="204"/>
      <c r="AQ217" s="204"/>
      <c r="AR217" s="204"/>
      <c r="AS217" s="204"/>
      <c r="AT217" s="204"/>
      <c r="AU217" s="204"/>
      <c r="AV217" s="204"/>
      <c r="AW217" s="204"/>
      <c r="AX217" s="204"/>
      <c r="AY217" s="204"/>
      <c r="AZ217" s="204"/>
      <c r="BA217" s="204"/>
      <c r="BB217" s="204"/>
      <c r="BC217" s="204"/>
      <c r="BD217" s="204"/>
      <c r="BE217" s="204"/>
      <c r="BF217" s="204"/>
    </row>
    <row r="218" spans="1:58" ht="15" hidden="1"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c r="X218" s="204"/>
      <c r="Y218" s="204"/>
      <c r="Z218" s="204"/>
      <c r="AA218" s="204"/>
      <c r="AB218" s="204"/>
      <c r="AC218" s="204"/>
      <c r="AD218" s="204"/>
      <c r="AE218" s="204"/>
      <c r="AF218" s="204"/>
      <c r="AG218" s="204"/>
      <c r="AH218" s="204"/>
      <c r="AI218" s="204"/>
      <c r="AJ218" s="204"/>
      <c r="AK218" s="204"/>
      <c r="AL218" s="204"/>
      <c r="AM218" s="204"/>
      <c r="AN218" s="204"/>
      <c r="AO218" s="204"/>
      <c r="AP218" s="204"/>
      <c r="AQ218" s="204"/>
      <c r="AR218" s="204"/>
      <c r="AS218" s="204"/>
      <c r="AT218" s="204"/>
      <c r="AU218" s="204"/>
      <c r="AV218" s="204"/>
      <c r="AW218" s="204"/>
      <c r="AX218" s="204"/>
      <c r="AY218" s="204"/>
      <c r="AZ218" s="204"/>
      <c r="BA218" s="204"/>
      <c r="BB218" s="204"/>
      <c r="BC218" s="204"/>
      <c r="BD218" s="204"/>
      <c r="BE218" s="204"/>
      <c r="BF218" s="204"/>
    </row>
    <row r="219" spans="1:58" ht="15" hidden="1"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c r="X219" s="204"/>
      <c r="Y219" s="204"/>
      <c r="Z219" s="204"/>
      <c r="AA219" s="204"/>
      <c r="AB219" s="204"/>
      <c r="AC219" s="204"/>
      <c r="AD219" s="204"/>
      <c r="AE219" s="204"/>
      <c r="AF219" s="204"/>
      <c r="AG219" s="204"/>
      <c r="AH219" s="204"/>
      <c r="AI219" s="204"/>
      <c r="AJ219" s="204"/>
      <c r="AK219" s="204"/>
      <c r="AL219" s="204"/>
      <c r="AM219" s="204"/>
      <c r="AN219" s="204"/>
      <c r="AO219" s="204"/>
      <c r="AP219" s="204"/>
      <c r="AQ219" s="204"/>
      <c r="AR219" s="204"/>
      <c r="AS219" s="204"/>
      <c r="AT219" s="204"/>
      <c r="AU219" s="204"/>
      <c r="AV219" s="204"/>
      <c r="AW219" s="204"/>
      <c r="AX219" s="204"/>
      <c r="AY219" s="204"/>
      <c r="AZ219" s="204"/>
      <c r="BA219" s="204"/>
      <c r="BB219" s="204"/>
      <c r="BC219" s="204"/>
      <c r="BD219" s="204"/>
      <c r="BE219" s="204"/>
      <c r="BF219" s="204"/>
    </row>
    <row r="220" spans="1:58" ht="15" hidden="1"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c r="X220" s="204"/>
      <c r="Y220" s="204"/>
      <c r="Z220" s="204"/>
      <c r="AA220" s="204"/>
      <c r="AB220" s="204"/>
      <c r="AC220" s="204"/>
      <c r="AD220" s="204"/>
      <c r="AE220" s="204"/>
      <c r="AF220" s="204"/>
      <c r="AG220" s="204"/>
      <c r="AH220" s="204"/>
      <c r="AI220" s="204"/>
      <c r="AJ220" s="204"/>
      <c r="AK220" s="204"/>
      <c r="AL220" s="204"/>
      <c r="AM220" s="204"/>
      <c r="AN220" s="204"/>
      <c r="AO220" s="204"/>
      <c r="AP220" s="204"/>
      <c r="AQ220" s="204"/>
      <c r="AR220" s="204"/>
      <c r="AS220" s="204"/>
      <c r="AT220" s="204"/>
      <c r="AU220" s="204"/>
      <c r="AV220" s="204"/>
      <c r="AW220" s="204"/>
      <c r="AX220" s="204"/>
      <c r="AY220" s="204"/>
      <c r="AZ220" s="204"/>
      <c r="BA220" s="204"/>
      <c r="BB220" s="204"/>
      <c r="BC220" s="204"/>
      <c r="BD220" s="204"/>
      <c r="BE220" s="204"/>
      <c r="BF220" s="204"/>
    </row>
    <row r="221" spans="1:58" ht="15" hidden="1"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c r="X221" s="204"/>
      <c r="Y221" s="204"/>
      <c r="Z221" s="204"/>
      <c r="AA221" s="204"/>
      <c r="AB221" s="204"/>
      <c r="AC221" s="204"/>
      <c r="AD221" s="204"/>
      <c r="AE221" s="204"/>
      <c r="AF221" s="204"/>
      <c r="AG221" s="204"/>
      <c r="AH221" s="204"/>
      <c r="AI221" s="204"/>
      <c r="AJ221" s="204"/>
      <c r="AK221" s="204"/>
      <c r="AL221" s="204"/>
      <c r="AM221" s="204"/>
      <c r="AN221" s="204"/>
      <c r="AO221" s="204"/>
      <c r="AP221" s="204"/>
      <c r="AQ221" s="204"/>
      <c r="AR221" s="204"/>
      <c r="AS221" s="204"/>
      <c r="AT221" s="204"/>
      <c r="AU221" s="204"/>
      <c r="AV221" s="204"/>
      <c r="AW221" s="204"/>
      <c r="AX221" s="204"/>
      <c r="AY221" s="204"/>
      <c r="AZ221" s="204"/>
      <c r="BA221" s="204"/>
      <c r="BB221" s="204"/>
      <c r="BC221" s="204"/>
      <c r="BD221" s="204"/>
      <c r="BE221" s="204"/>
      <c r="BF221" s="204"/>
    </row>
    <row r="222" spans="1:58" ht="15" hidden="1"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c r="X222" s="204"/>
      <c r="Y222" s="204"/>
      <c r="Z222" s="204"/>
      <c r="AA222" s="204"/>
      <c r="AB222" s="204"/>
      <c r="AC222" s="204"/>
      <c r="AD222" s="204"/>
      <c r="AE222" s="204"/>
      <c r="AF222" s="204"/>
      <c r="AG222" s="204"/>
      <c r="AH222" s="204"/>
      <c r="AI222" s="204"/>
      <c r="AJ222" s="204"/>
      <c r="AK222" s="204"/>
      <c r="AL222" s="204"/>
      <c r="AM222" s="204"/>
      <c r="AN222" s="204"/>
      <c r="AO222" s="204"/>
      <c r="AP222" s="204"/>
      <c r="AQ222" s="204"/>
      <c r="AR222" s="204"/>
      <c r="AS222" s="204"/>
      <c r="AT222" s="204"/>
      <c r="AU222" s="204"/>
      <c r="AV222" s="204"/>
      <c r="AW222" s="204"/>
      <c r="AX222" s="204"/>
      <c r="AY222" s="204"/>
      <c r="AZ222" s="204"/>
      <c r="BA222" s="204"/>
      <c r="BB222" s="204"/>
      <c r="BC222" s="204"/>
      <c r="BD222" s="204"/>
      <c r="BE222" s="204"/>
      <c r="BF222" s="204"/>
    </row>
    <row r="223" spans="1:58" ht="15" hidden="1"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c r="X223" s="204"/>
      <c r="Y223" s="204"/>
      <c r="Z223" s="204"/>
      <c r="AA223" s="204"/>
      <c r="AB223" s="204"/>
      <c r="AC223" s="204"/>
      <c r="AD223" s="204"/>
      <c r="AE223" s="204"/>
      <c r="AF223" s="204"/>
      <c r="AG223" s="204"/>
      <c r="AH223" s="204"/>
      <c r="AI223" s="204"/>
      <c r="AJ223" s="204"/>
      <c r="AK223" s="204"/>
      <c r="AL223" s="204"/>
      <c r="AM223" s="204"/>
      <c r="AN223" s="204"/>
      <c r="AO223" s="204"/>
      <c r="AP223" s="204"/>
      <c r="AQ223" s="204"/>
      <c r="AR223" s="204"/>
      <c r="AS223" s="204"/>
      <c r="AT223" s="204"/>
      <c r="AU223" s="204"/>
      <c r="AV223" s="204"/>
      <c r="AW223" s="204"/>
      <c r="AX223" s="204"/>
      <c r="AY223" s="204"/>
      <c r="AZ223" s="204"/>
      <c r="BA223" s="204"/>
      <c r="BB223" s="204"/>
      <c r="BC223" s="204"/>
      <c r="BD223" s="204"/>
      <c r="BE223" s="204"/>
      <c r="BF223" s="204"/>
    </row>
    <row r="224" spans="1:58" ht="15" hidden="1"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c r="X224" s="204"/>
      <c r="Y224" s="204"/>
      <c r="Z224" s="204"/>
      <c r="AA224" s="204"/>
      <c r="AB224" s="204"/>
      <c r="AC224" s="204"/>
      <c r="AD224" s="204"/>
      <c r="AE224" s="204"/>
      <c r="AF224" s="204"/>
      <c r="AG224" s="204"/>
      <c r="AH224" s="204"/>
      <c r="AI224" s="204"/>
      <c r="AJ224" s="204"/>
      <c r="AK224" s="204"/>
      <c r="AL224" s="204"/>
      <c r="AM224" s="204"/>
      <c r="AN224" s="204"/>
      <c r="AO224" s="204"/>
      <c r="AP224" s="204"/>
      <c r="AQ224" s="204"/>
      <c r="AR224" s="204"/>
      <c r="AS224" s="204"/>
      <c r="AT224" s="204"/>
      <c r="AU224" s="204"/>
      <c r="AV224" s="204"/>
      <c r="AW224" s="204"/>
      <c r="AX224" s="204"/>
      <c r="AY224" s="204"/>
      <c r="AZ224" s="204"/>
      <c r="BA224" s="204"/>
      <c r="BB224" s="204"/>
      <c r="BC224" s="204"/>
      <c r="BD224" s="204"/>
      <c r="BE224" s="204"/>
      <c r="BF224" s="204"/>
    </row>
    <row r="225" spans="1:58" ht="15" hidden="1"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c r="X225" s="204"/>
      <c r="Y225" s="204"/>
      <c r="Z225" s="204"/>
      <c r="AA225" s="204"/>
      <c r="AB225" s="204"/>
      <c r="AC225" s="204"/>
      <c r="AD225" s="204"/>
      <c r="AE225" s="204"/>
      <c r="AF225" s="204"/>
      <c r="AG225" s="204"/>
      <c r="AH225" s="204"/>
      <c r="AI225" s="204"/>
      <c r="AJ225" s="204"/>
      <c r="AK225" s="204"/>
      <c r="AL225" s="204"/>
      <c r="AM225" s="204"/>
      <c r="AN225" s="204"/>
      <c r="AO225" s="204"/>
      <c r="AP225" s="204"/>
      <c r="AQ225" s="204"/>
      <c r="AR225" s="204"/>
      <c r="AS225" s="204"/>
      <c r="AT225" s="204"/>
      <c r="AU225" s="204"/>
      <c r="AV225" s="204"/>
      <c r="AW225" s="204"/>
      <c r="AX225" s="204"/>
      <c r="AY225" s="204"/>
      <c r="AZ225" s="204"/>
      <c r="BA225" s="204"/>
      <c r="BB225" s="204"/>
      <c r="BC225" s="204"/>
      <c r="BD225" s="204"/>
      <c r="BE225" s="204"/>
      <c r="BF225" s="204"/>
    </row>
    <row r="226" spans="1:58" ht="15" hidden="1"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c r="X226" s="204"/>
      <c r="Y226" s="204"/>
      <c r="Z226" s="204"/>
      <c r="AA226" s="204"/>
      <c r="AB226" s="204"/>
      <c r="AC226" s="204"/>
      <c r="AD226" s="204"/>
      <c r="AE226" s="204"/>
      <c r="AF226" s="204"/>
      <c r="AG226" s="204"/>
      <c r="AH226" s="204"/>
      <c r="AI226" s="204"/>
      <c r="AJ226" s="204"/>
      <c r="AK226" s="204"/>
      <c r="AL226" s="204"/>
      <c r="AM226" s="204"/>
      <c r="AN226" s="204"/>
      <c r="AO226" s="204"/>
      <c r="AP226" s="204"/>
      <c r="AQ226" s="204"/>
      <c r="AR226" s="204"/>
      <c r="AS226" s="204"/>
      <c r="AT226" s="204"/>
      <c r="AU226" s="204"/>
      <c r="AV226" s="204"/>
      <c r="AW226" s="204"/>
      <c r="AX226" s="204"/>
      <c r="AY226" s="204"/>
      <c r="AZ226" s="204"/>
      <c r="BA226" s="204"/>
      <c r="BB226" s="204"/>
      <c r="BC226" s="204"/>
      <c r="BD226" s="204"/>
      <c r="BE226" s="204"/>
      <c r="BF226" s="204"/>
    </row>
    <row r="227" spans="1:58" ht="15" hidden="1"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c r="X227" s="204"/>
      <c r="Y227" s="204"/>
      <c r="Z227" s="204"/>
      <c r="AA227" s="204"/>
      <c r="AB227" s="204"/>
      <c r="AC227" s="204"/>
      <c r="AD227" s="204"/>
      <c r="AE227" s="204"/>
      <c r="AF227" s="204"/>
      <c r="AG227" s="204"/>
      <c r="AH227" s="204"/>
      <c r="AI227" s="204"/>
      <c r="AJ227" s="204"/>
      <c r="AK227" s="204"/>
      <c r="AL227" s="204"/>
      <c r="AM227" s="204"/>
      <c r="AN227" s="204"/>
      <c r="AO227" s="204"/>
      <c r="AP227" s="204"/>
      <c r="AQ227" s="204"/>
      <c r="AR227" s="204"/>
      <c r="AS227" s="204"/>
      <c r="AT227" s="204"/>
      <c r="AU227" s="204"/>
      <c r="AV227" s="204"/>
      <c r="AW227" s="204"/>
      <c r="AX227" s="204"/>
      <c r="AY227" s="204"/>
      <c r="AZ227" s="204"/>
      <c r="BA227" s="204"/>
      <c r="BB227" s="204"/>
      <c r="BC227" s="204"/>
      <c r="BD227" s="204"/>
      <c r="BE227" s="204"/>
      <c r="BF227" s="204"/>
    </row>
    <row r="228" spans="1:58" ht="15" hidden="1"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c r="X228" s="204"/>
      <c r="Y228" s="204"/>
      <c r="Z228" s="204"/>
      <c r="AA228" s="204"/>
      <c r="AB228" s="204"/>
      <c r="AC228" s="204"/>
      <c r="AD228" s="204"/>
      <c r="AE228" s="204"/>
      <c r="AF228" s="204"/>
      <c r="AG228" s="204"/>
      <c r="AH228" s="204"/>
      <c r="AI228" s="204"/>
      <c r="AJ228" s="204"/>
      <c r="AK228" s="204"/>
      <c r="AL228" s="204"/>
      <c r="AM228" s="204"/>
      <c r="AN228" s="204"/>
      <c r="AO228" s="204"/>
      <c r="AP228" s="204"/>
      <c r="AQ228" s="204"/>
      <c r="AR228" s="204"/>
      <c r="AS228" s="204"/>
      <c r="AT228" s="204"/>
      <c r="AU228" s="204"/>
      <c r="AV228" s="204"/>
      <c r="AW228" s="204"/>
      <c r="AX228" s="204"/>
      <c r="AY228" s="204"/>
      <c r="AZ228" s="204"/>
      <c r="BA228" s="204"/>
      <c r="BB228" s="204"/>
      <c r="BC228" s="204"/>
      <c r="BD228" s="204"/>
      <c r="BE228" s="204"/>
      <c r="BF228" s="204"/>
    </row>
    <row r="229" spans="1:58" ht="15" hidden="1"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c r="X229" s="204"/>
      <c r="Y229" s="204"/>
      <c r="Z229" s="204"/>
      <c r="AA229" s="204"/>
      <c r="AB229" s="204"/>
      <c r="AC229" s="204"/>
      <c r="AD229" s="204"/>
      <c r="AE229" s="204"/>
      <c r="AF229" s="204"/>
      <c r="AG229" s="204"/>
      <c r="AH229" s="204"/>
      <c r="AI229" s="204"/>
      <c r="AJ229" s="204"/>
      <c r="AK229" s="204"/>
      <c r="AL229" s="204"/>
      <c r="AM229" s="204"/>
      <c r="AN229" s="204"/>
      <c r="AO229" s="204"/>
      <c r="AP229" s="204"/>
      <c r="AQ229" s="204"/>
      <c r="AR229" s="204"/>
      <c r="AS229" s="204"/>
      <c r="AT229" s="204"/>
      <c r="AU229" s="204"/>
      <c r="AV229" s="204"/>
      <c r="AW229" s="204"/>
      <c r="AX229" s="204"/>
      <c r="AY229" s="204"/>
      <c r="AZ229" s="204"/>
      <c r="BA229" s="204"/>
      <c r="BB229" s="204"/>
      <c r="BC229" s="204"/>
      <c r="BD229" s="204"/>
      <c r="BE229" s="204"/>
      <c r="BF229" s="204"/>
    </row>
    <row r="230" spans="1:58" ht="15" hidden="1"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c r="X230" s="204"/>
      <c r="Y230" s="204"/>
      <c r="Z230" s="204"/>
      <c r="AA230" s="204"/>
      <c r="AB230" s="204"/>
      <c r="AC230" s="204"/>
      <c r="AD230" s="204"/>
      <c r="AE230" s="20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c r="AZ230" s="204"/>
      <c r="BA230" s="204"/>
      <c r="BB230" s="204"/>
      <c r="BC230" s="204"/>
      <c r="BD230" s="204"/>
      <c r="BE230" s="204"/>
      <c r="BF230" s="204"/>
    </row>
    <row r="231" spans="1:58" ht="15" hidden="1"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c r="X231" s="204"/>
      <c r="Y231" s="204"/>
      <c r="Z231" s="204"/>
      <c r="AA231" s="204"/>
      <c r="AB231" s="204"/>
      <c r="AC231" s="204"/>
      <c r="AD231" s="204"/>
      <c r="AE231" s="204"/>
      <c r="AF231" s="204"/>
      <c r="AG231" s="204"/>
      <c r="AH231" s="204"/>
      <c r="AI231" s="204"/>
      <c r="AJ231" s="204"/>
      <c r="AK231" s="204"/>
      <c r="AL231" s="204"/>
      <c r="AM231" s="204"/>
      <c r="AN231" s="204"/>
      <c r="AO231" s="204"/>
      <c r="AP231" s="204"/>
      <c r="AQ231" s="204"/>
      <c r="AR231" s="204"/>
      <c r="AS231" s="204"/>
      <c r="AT231" s="204"/>
      <c r="AU231" s="204"/>
      <c r="AV231" s="204"/>
      <c r="AW231" s="204"/>
      <c r="AX231" s="204"/>
      <c r="AY231" s="204"/>
      <c r="AZ231" s="204"/>
      <c r="BA231" s="204"/>
      <c r="BB231" s="204"/>
      <c r="BC231" s="204"/>
      <c r="BD231" s="204"/>
      <c r="BE231" s="204"/>
      <c r="BF231" s="204"/>
    </row>
    <row r="232" spans="1:58" ht="15" hidden="1"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c r="X232" s="204"/>
      <c r="Y232" s="204"/>
      <c r="Z232" s="204"/>
      <c r="AA232" s="204"/>
      <c r="AB232" s="204"/>
      <c r="AC232" s="204"/>
      <c r="AD232" s="204"/>
      <c r="AE232" s="204"/>
      <c r="AF232" s="204"/>
      <c r="AG232" s="204"/>
      <c r="AH232" s="204"/>
      <c r="AI232" s="204"/>
      <c r="AJ232" s="204"/>
      <c r="AK232" s="204"/>
      <c r="AL232" s="204"/>
      <c r="AM232" s="204"/>
      <c r="AN232" s="204"/>
      <c r="AO232" s="204"/>
      <c r="AP232" s="204"/>
      <c r="AQ232" s="204"/>
      <c r="AR232" s="204"/>
      <c r="AS232" s="204"/>
      <c r="AT232" s="204"/>
      <c r="AU232" s="204"/>
      <c r="AV232" s="204"/>
      <c r="AW232" s="204"/>
      <c r="AX232" s="204"/>
      <c r="AY232" s="204"/>
      <c r="AZ232" s="204"/>
      <c r="BA232" s="204"/>
      <c r="BB232" s="204"/>
      <c r="BC232" s="204"/>
      <c r="BD232" s="204"/>
      <c r="BE232" s="204"/>
      <c r="BF232" s="204"/>
    </row>
    <row r="233" spans="1:58" ht="15" hidden="1"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c r="X233" s="204"/>
      <c r="Y233" s="204"/>
      <c r="Z233" s="204"/>
      <c r="AA233" s="204"/>
      <c r="AB233" s="204"/>
      <c r="AC233" s="204"/>
      <c r="AD233" s="204"/>
      <c r="AE233" s="204"/>
      <c r="AF233" s="204"/>
      <c r="AG233" s="204"/>
      <c r="AH233" s="204"/>
      <c r="AI233" s="204"/>
      <c r="AJ233" s="204"/>
      <c r="AK233" s="204"/>
      <c r="AL233" s="204"/>
      <c r="AM233" s="204"/>
      <c r="AN233" s="204"/>
      <c r="AO233" s="204"/>
      <c r="AP233" s="204"/>
      <c r="AQ233" s="204"/>
      <c r="AR233" s="204"/>
      <c r="AS233" s="204"/>
      <c r="AT233" s="204"/>
      <c r="AU233" s="204"/>
      <c r="AV233" s="204"/>
      <c r="AW233" s="204"/>
      <c r="AX233" s="204"/>
      <c r="AY233" s="204"/>
      <c r="AZ233" s="204"/>
      <c r="BA233" s="204"/>
      <c r="BB233" s="204"/>
      <c r="BC233" s="204"/>
      <c r="BD233" s="204"/>
      <c r="BE233" s="204"/>
      <c r="BF233" s="204"/>
    </row>
    <row r="234" spans="1:58" ht="15" hidden="1"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c r="X234" s="204"/>
      <c r="Y234" s="204"/>
      <c r="Z234" s="204"/>
      <c r="AA234" s="204"/>
      <c r="AB234" s="204"/>
      <c r="AC234" s="204"/>
      <c r="AD234" s="204"/>
      <c r="AE234" s="204"/>
      <c r="AF234" s="204"/>
      <c r="AG234" s="204"/>
      <c r="AH234" s="204"/>
      <c r="AI234" s="204"/>
      <c r="AJ234" s="204"/>
      <c r="AK234" s="204"/>
      <c r="AL234" s="204"/>
      <c r="AM234" s="204"/>
      <c r="AN234" s="204"/>
      <c r="AO234" s="204"/>
      <c r="AP234" s="204"/>
      <c r="AQ234" s="204"/>
      <c r="AR234" s="204"/>
      <c r="AS234" s="204"/>
      <c r="AT234" s="204"/>
      <c r="AU234" s="204"/>
      <c r="AV234" s="204"/>
      <c r="AW234" s="204"/>
      <c r="AX234" s="204"/>
      <c r="AY234" s="204"/>
      <c r="AZ234" s="204"/>
      <c r="BA234" s="204"/>
      <c r="BB234" s="204"/>
      <c r="BC234" s="204"/>
      <c r="BD234" s="204"/>
      <c r="BE234" s="204"/>
      <c r="BF234" s="204"/>
    </row>
    <row r="235" spans="1:58" ht="15" hidden="1"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c r="X235" s="204"/>
      <c r="Y235" s="204"/>
      <c r="Z235" s="204"/>
      <c r="AA235" s="204"/>
      <c r="AB235" s="204"/>
      <c r="AC235" s="204"/>
      <c r="AD235" s="204"/>
      <c r="AE235" s="204"/>
      <c r="AF235" s="204"/>
      <c r="AG235" s="204"/>
      <c r="AH235" s="204"/>
      <c r="AI235" s="204"/>
      <c r="AJ235" s="204"/>
      <c r="AK235" s="204"/>
      <c r="AL235" s="204"/>
      <c r="AM235" s="204"/>
      <c r="AN235" s="204"/>
      <c r="AO235" s="204"/>
      <c r="AP235" s="204"/>
      <c r="AQ235" s="204"/>
      <c r="AR235" s="204"/>
      <c r="AS235" s="204"/>
      <c r="AT235" s="204"/>
      <c r="AU235" s="204"/>
      <c r="AV235" s="204"/>
      <c r="AW235" s="204"/>
      <c r="AX235" s="204"/>
      <c r="AY235" s="204"/>
      <c r="AZ235" s="204"/>
      <c r="BA235" s="204"/>
      <c r="BB235" s="204"/>
      <c r="BC235" s="204"/>
      <c r="BD235" s="204"/>
      <c r="BE235" s="204"/>
      <c r="BF235" s="204"/>
    </row>
    <row r="236" spans="1:58" ht="15" hidden="1"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c r="X236" s="204"/>
      <c r="Y236" s="204"/>
      <c r="Z236" s="204"/>
      <c r="AA236" s="204"/>
      <c r="AB236" s="204"/>
      <c r="AC236" s="204"/>
      <c r="AD236" s="204"/>
      <c r="AE236" s="204"/>
      <c r="AF236" s="204"/>
      <c r="AG236" s="204"/>
      <c r="AH236" s="204"/>
      <c r="AI236" s="204"/>
      <c r="AJ236" s="204"/>
      <c r="AK236" s="204"/>
      <c r="AL236" s="204"/>
      <c r="AM236" s="204"/>
      <c r="AN236" s="204"/>
      <c r="AO236" s="204"/>
      <c r="AP236" s="204"/>
      <c r="AQ236" s="204"/>
      <c r="AR236" s="204"/>
      <c r="AS236" s="204"/>
      <c r="AT236" s="204"/>
      <c r="AU236" s="204"/>
      <c r="AV236" s="204"/>
      <c r="AW236" s="204"/>
      <c r="AX236" s="204"/>
      <c r="AY236" s="204"/>
      <c r="AZ236" s="204"/>
      <c r="BA236" s="204"/>
      <c r="BB236" s="204"/>
      <c r="BC236" s="204"/>
      <c r="BD236" s="204"/>
      <c r="BE236" s="204"/>
      <c r="BF236" s="204"/>
    </row>
    <row r="237" spans="1:58" ht="15" hidden="1"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c r="X237" s="204"/>
      <c r="Y237" s="204"/>
      <c r="Z237" s="204"/>
      <c r="AA237" s="204"/>
      <c r="AB237" s="204"/>
      <c r="AC237" s="204"/>
      <c r="AD237" s="204"/>
      <c r="AE237" s="204"/>
      <c r="AF237" s="204"/>
      <c r="AG237" s="204"/>
      <c r="AH237" s="204"/>
      <c r="AI237" s="204"/>
      <c r="AJ237" s="204"/>
      <c r="AK237" s="204"/>
      <c r="AL237" s="204"/>
      <c r="AM237" s="204"/>
      <c r="AN237" s="204"/>
      <c r="AO237" s="204"/>
      <c r="AP237" s="204"/>
      <c r="AQ237" s="204"/>
      <c r="AR237" s="204"/>
      <c r="AS237" s="204"/>
      <c r="AT237" s="204"/>
      <c r="AU237" s="204"/>
      <c r="AV237" s="204"/>
      <c r="AW237" s="204"/>
      <c r="AX237" s="204"/>
      <c r="AY237" s="204"/>
      <c r="AZ237" s="204"/>
      <c r="BA237" s="204"/>
      <c r="BB237" s="204"/>
      <c r="BC237" s="204"/>
      <c r="BD237" s="204"/>
      <c r="BE237" s="204"/>
      <c r="BF237" s="204"/>
    </row>
    <row r="238" spans="1:58" ht="15" hidden="1"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c r="X238" s="204"/>
      <c r="Y238" s="204"/>
      <c r="Z238" s="204"/>
      <c r="AA238" s="204"/>
      <c r="AB238" s="204"/>
      <c r="AC238" s="204"/>
      <c r="AD238" s="204"/>
      <c r="AE238" s="204"/>
      <c r="AF238" s="204"/>
      <c r="AG238" s="204"/>
      <c r="AH238" s="204"/>
      <c r="AI238" s="204"/>
      <c r="AJ238" s="204"/>
      <c r="AK238" s="204"/>
      <c r="AL238" s="204"/>
      <c r="AM238" s="204"/>
      <c r="AN238" s="204"/>
      <c r="AO238" s="204"/>
      <c r="AP238" s="204"/>
      <c r="AQ238" s="204"/>
      <c r="AR238" s="204"/>
      <c r="AS238" s="204"/>
      <c r="AT238" s="204"/>
      <c r="AU238" s="204"/>
      <c r="AV238" s="204"/>
      <c r="AW238" s="204"/>
      <c r="AX238" s="204"/>
      <c r="AY238" s="204"/>
      <c r="AZ238" s="204"/>
      <c r="BA238" s="204"/>
      <c r="BB238" s="204"/>
      <c r="BC238" s="204"/>
      <c r="BD238" s="204"/>
      <c r="BE238" s="204"/>
      <c r="BF238" s="204"/>
    </row>
  </sheetData>
  <sheetProtection sheet="1" objects="1" scenarios="1"/>
  <mergeCells count="5">
    <mergeCell ref="C2:H2"/>
    <mergeCell ref="C3:G16"/>
    <mergeCell ref="G19:I20"/>
    <mergeCell ref="G21:I29"/>
    <mergeCell ref="C33:D33"/>
  </mergeCells>
  <conditionalFormatting sqref="G21">
    <cfRule type="cellIs" dxfId="38" priority="4" operator="equal">
      <formula>"Please specify your country of interest"</formula>
    </cfRule>
  </conditionalFormatting>
  <conditionalFormatting sqref="G21:I29">
    <cfRule type="containsText" dxfId="37" priority="1" operator="containsText" text="Please specify the Project start year &amp; Scenario analysis end year">
      <formula>NOT(ISERROR(SEARCH("Please specify the Project start year &amp; Scenario analysis end year",G21)))</formula>
    </cfRule>
    <cfRule type="beginsWith" dxfId="36" priority="2" operator="beginsWith" text="Please specify the type of fossil fuel">
      <formula>LEFT(G21,LEN("Please specify the type of fossil fuel"))="Please specify the type of fossil fuel"</formula>
    </cfRule>
  </conditionalFormatting>
  <dataValidations count="1">
    <dataValidation allowBlank="1" showErrorMessage="1" sqref="D19" xr:uid="{6EE5091E-1F35-EC43-93D1-7B577137102A}"/>
  </dataValidations>
  <pageMargins left="0.7" right="0.7" top="0.75" bottom="0.75" header="0" footer="0"/>
  <pageSetup orientation="landscape"/>
  <drawing r:id="rId1"/>
  <legacyDrawing r:id="rId2"/>
  <extLst>
    <ext xmlns:x14="http://schemas.microsoft.com/office/spreadsheetml/2009/9/main" uri="{CCE6A557-97BC-4b89-ADB6-D9C93CAAB3DF}">
      <x14:dataValidations xmlns:xm="http://schemas.microsoft.com/office/excel/2006/main" count="5">
        <x14:dataValidation type="list" allowBlank="1" showErrorMessage="1" xr:uid="{00000000-0002-0000-0100-000000000000}">
          <x14:formula1>
            <xm:f>'2.0. Land Assumptions'!$D$14:$D$226</xm:f>
          </x14:formula1>
          <xm:sqref>D21</xm:sqref>
        </x14:dataValidation>
        <x14:dataValidation type="list" allowBlank="1" showErrorMessage="1" xr:uid="{17CB2DDA-C36B-1F4F-BEAC-5165455F1B1D}">
          <x14:formula1>
            <xm:f>'3.0. Lists'!$C$4:$C$7</xm:f>
          </x14:formula1>
          <xm:sqref>D31</xm:sqref>
        </x14:dataValidation>
        <x14:dataValidation type="list" allowBlank="1" showInputMessage="1" showErrorMessage="1" xr:uid="{49E0278E-10E2-044F-82DE-2FC28A40C492}">
          <x14:formula1>
            <xm:f>'3.0. Lists'!$C$10:$C$11</xm:f>
          </x14:formula1>
          <xm:sqref>D34:D36</xm:sqref>
        </x14:dataValidation>
        <x14:dataValidation type="list" allowBlank="1" showErrorMessage="1" xr:uid="{236B206A-392C-8347-A5CF-41BF44E49F98}">
          <x14:formula1>
            <xm:f>'3.0. Lists'!$D$14:$D$16</xm:f>
          </x14:formula1>
          <xm:sqref>D27</xm:sqref>
        </x14:dataValidation>
        <x14:dataValidation type="list" allowBlank="1" showInputMessage="1" showErrorMessage="1" xr:uid="{DA425E56-C310-A243-BA55-9895DC44D037}">
          <x14:formula1>
            <xm:f>'3.0. Lists'!$C$56:$C$86</xm:f>
          </x14:formula1>
          <xm:sqref>D29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tint="0.59999389629810485"/>
  </sheetPr>
  <dimension ref="A1:BF993"/>
  <sheetViews>
    <sheetView showGridLines="0" zoomScale="75" zoomScaleNormal="75" workbookViewId="0">
      <selection activeCell="E47" sqref="E47"/>
    </sheetView>
  </sheetViews>
  <sheetFormatPr baseColWidth="10" defaultColWidth="0" defaultRowHeight="15" customHeight="1" zeroHeight="1" outlineLevelRow="1" x14ac:dyDescent="0.2"/>
  <cols>
    <col min="1" max="1" width="5.5" style="3" customWidth="1"/>
    <col min="2" max="2" width="6.5" style="3" customWidth="1"/>
    <col min="3" max="3" width="4.33203125" style="3" customWidth="1"/>
    <col min="4" max="4" width="51.6640625" style="3" customWidth="1"/>
    <col min="5" max="5" width="24" style="3" customWidth="1"/>
    <col min="6" max="6" width="77.1640625" style="228" customWidth="1"/>
    <col min="7" max="7" width="4" style="3" customWidth="1"/>
    <col min="8" max="8" width="13.1640625" style="3" customWidth="1"/>
    <col min="9" max="10" width="13.5" style="3" customWidth="1"/>
    <col min="11" max="11" width="5.1640625" style="3" customWidth="1"/>
    <col min="12" max="13" width="13.5" style="3" customWidth="1"/>
    <col min="14" max="14" width="13.1640625" style="3" customWidth="1"/>
    <col min="15" max="15" width="4.1640625" style="3" customWidth="1"/>
    <col min="16" max="16" width="13.1640625" style="3" customWidth="1"/>
    <col min="17" max="18" width="13.5" style="3" customWidth="1"/>
    <col min="19" max="19" width="5.1640625" style="3" customWidth="1"/>
    <col min="20" max="21" width="13.5" style="3" customWidth="1"/>
    <col min="22" max="22" width="13.1640625" style="3" customWidth="1"/>
    <col min="23" max="23" width="3" style="3" customWidth="1"/>
    <col min="24" max="24" width="10.5" style="3" customWidth="1"/>
    <col min="25" max="25" width="10.5" style="3" hidden="1" customWidth="1"/>
    <col min="26" max="26" width="3.33203125" style="3" hidden="1" customWidth="1"/>
    <col min="27" max="31" width="10.5" style="3" hidden="1" customWidth="1"/>
    <col min="32" max="58" width="0" style="3" hidden="1" customWidth="1"/>
    <col min="59" max="16384" width="11.1640625" style="3" hidden="1"/>
  </cols>
  <sheetData>
    <row r="1" spans="1:58" ht="15.75" customHeight="1" x14ac:dyDescent="0.2">
      <c r="A1" s="200"/>
      <c r="B1" s="200"/>
      <c r="C1" s="200"/>
      <c r="D1" s="200"/>
      <c r="E1" s="200"/>
      <c r="F1" s="214"/>
      <c r="G1" s="183"/>
      <c r="H1" s="183"/>
      <c r="I1" s="183"/>
      <c r="J1" s="183"/>
      <c r="K1" s="183"/>
      <c r="L1" s="183"/>
      <c r="M1" s="183"/>
      <c r="N1" s="183"/>
      <c r="O1" s="183"/>
      <c r="P1" s="183"/>
      <c r="Q1" s="183"/>
      <c r="R1" s="183"/>
      <c r="S1" s="183"/>
      <c r="T1" s="183"/>
      <c r="U1" s="183"/>
      <c r="V1" s="183"/>
      <c r="W1" s="183"/>
      <c r="X1" s="183"/>
      <c r="Y1" s="200"/>
      <c r="Z1" s="183"/>
      <c r="AA1" s="183"/>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row>
    <row r="2" spans="1:58" ht="39.75" customHeight="1" x14ac:dyDescent="0.2">
      <c r="A2" s="200"/>
      <c r="B2" s="213"/>
      <c r="C2" s="525" t="s">
        <v>715</v>
      </c>
      <c r="D2" s="526"/>
      <c r="E2" s="526"/>
      <c r="F2" s="526"/>
      <c r="G2" s="527"/>
      <c r="H2" s="213"/>
      <c r="I2" s="213"/>
      <c r="J2" s="213"/>
      <c r="K2" s="213"/>
      <c r="L2" s="213"/>
      <c r="M2" s="508" t="e">
        <f>I8/H19</f>
        <v>#VALUE!</v>
      </c>
      <c r="N2" s="183"/>
      <c r="O2" s="183"/>
      <c r="P2" s="213"/>
      <c r="Q2" s="213"/>
      <c r="R2" s="213"/>
      <c r="S2" s="213"/>
      <c r="T2" s="213"/>
      <c r="U2" s="183"/>
      <c r="V2" s="183"/>
      <c r="W2" s="183"/>
      <c r="X2" s="183"/>
      <c r="Y2" s="213"/>
      <c r="Z2" s="213"/>
      <c r="AA2" s="213"/>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row>
    <row r="3" spans="1:58" ht="21" customHeight="1" x14ac:dyDescent="0.2">
      <c r="A3" s="200"/>
      <c r="B3" s="200"/>
      <c r="C3" s="200"/>
      <c r="D3" s="200"/>
      <c r="E3" s="200"/>
      <c r="F3" s="214"/>
      <c r="G3" s="183"/>
      <c r="H3" s="183"/>
      <c r="I3" s="183"/>
      <c r="J3" s="183"/>
      <c r="K3" s="183"/>
      <c r="L3" s="183"/>
      <c r="M3" s="183"/>
      <c r="N3" s="183"/>
      <c r="O3" s="183"/>
      <c r="P3" s="183"/>
      <c r="Q3" s="183"/>
      <c r="R3" s="183"/>
      <c r="S3" s="183"/>
      <c r="T3" s="183"/>
      <c r="U3" s="183"/>
      <c r="V3" s="183"/>
      <c r="W3" s="183"/>
      <c r="X3" s="183"/>
      <c r="Y3" s="200"/>
      <c r="Z3" s="213"/>
      <c r="AA3" s="213"/>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row>
    <row r="4" spans="1:58" ht="61" customHeight="1" x14ac:dyDescent="0.2">
      <c r="A4" s="200"/>
      <c r="B4" s="213"/>
      <c r="C4" s="530" t="s">
        <v>547</v>
      </c>
      <c r="D4" s="530"/>
      <c r="E4" s="530"/>
      <c r="F4" s="530"/>
      <c r="G4" s="5"/>
      <c r="H4" s="539" t="str">
        <f>"Likely Carbon release by "&amp;E19</f>
        <v xml:space="preserve">Likely Carbon release by </v>
      </c>
      <c r="I4" s="540"/>
      <c r="J4" s="540"/>
      <c r="K4" s="540"/>
      <c r="L4" s="540"/>
      <c r="M4" s="540"/>
      <c r="N4" s="541"/>
      <c r="O4" s="5"/>
      <c r="P4" s="542" t="str">
        <f>"Potential Carbon release by "&amp;E19</f>
        <v xml:space="preserve">Potential Carbon release by </v>
      </c>
      <c r="Q4" s="543"/>
      <c r="R4" s="543"/>
      <c r="S4" s="543"/>
      <c r="T4" s="543"/>
      <c r="U4" s="543"/>
      <c r="V4" s="544"/>
      <c r="W4" s="5"/>
      <c r="X4" s="5"/>
      <c r="Y4" s="200"/>
      <c r="Z4" s="219"/>
      <c r="AA4" s="219"/>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row>
    <row r="5" spans="1:58" ht="12" customHeight="1" x14ac:dyDescent="0.2">
      <c r="A5" s="200"/>
      <c r="B5" s="213"/>
      <c r="C5" s="2"/>
      <c r="D5" s="2"/>
      <c r="E5" s="2"/>
      <c r="F5" s="53"/>
      <c r="G5" s="183"/>
      <c r="H5" s="248"/>
      <c r="I5" s="54"/>
      <c r="J5" s="54"/>
      <c r="K5" s="54"/>
      <c r="L5" s="54"/>
      <c r="M5" s="54"/>
      <c r="N5" s="249"/>
      <c r="O5" s="183"/>
      <c r="P5" s="248"/>
      <c r="Q5" s="54"/>
      <c r="R5" s="54"/>
      <c r="S5" s="54"/>
      <c r="T5" s="54"/>
      <c r="U5" s="54"/>
      <c r="V5" s="249"/>
      <c r="W5" s="183"/>
      <c r="X5" s="183"/>
      <c r="Y5" s="200"/>
      <c r="Z5" s="213"/>
      <c r="AA5" s="213"/>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row>
    <row r="6" spans="1:58" ht="40" customHeight="1" x14ac:dyDescent="0.2">
      <c r="A6" s="200"/>
      <c r="B6" s="213"/>
      <c r="C6" s="523" t="s">
        <v>550</v>
      </c>
      <c r="D6" s="523"/>
      <c r="E6" s="523"/>
      <c r="F6" s="523"/>
      <c r="G6" s="183"/>
      <c r="H6" s="248"/>
      <c r="I6" s="531" t="str">
        <f>"Carbon in land released by "&amp;E19</f>
        <v xml:space="preserve">Carbon in land released by </v>
      </c>
      <c r="J6" s="545"/>
      <c r="K6" s="55"/>
      <c r="L6" s="531" t="str">
        <f>"Carbon in fossil fuel released by "&amp;E19</f>
        <v xml:space="preserve">Carbon in fossil fuel released by </v>
      </c>
      <c r="M6" s="545"/>
      <c r="N6" s="249"/>
      <c r="O6" s="183"/>
      <c r="P6" s="248"/>
      <c r="Q6" s="531" t="str">
        <f>"Carbon in land released by "&amp;E19</f>
        <v xml:space="preserve">Carbon in land released by </v>
      </c>
      <c r="R6" s="532"/>
      <c r="S6" s="55"/>
      <c r="T6" s="531" t="str">
        <f>"Carbon in fossil fuel released by "&amp;E19</f>
        <v xml:space="preserve">Carbon in fossil fuel released by </v>
      </c>
      <c r="U6" s="545"/>
      <c r="V6" s="249"/>
      <c r="W6" s="183"/>
      <c r="X6" s="183"/>
      <c r="Y6" s="200"/>
      <c r="Z6" s="213"/>
      <c r="AA6" s="213"/>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row>
    <row r="7" spans="1:58" ht="15.75" customHeight="1" x14ac:dyDescent="0.2">
      <c r="A7" s="200"/>
      <c r="B7" s="213"/>
      <c r="C7" s="2"/>
      <c r="D7" s="79"/>
      <c r="E7" s="79"/>
      <c r="F7" s="80"/>
      <c r="G7" s="183"/>
      <c r="H7" s="248"/>
      <c r="I7" s="56"/>
      <c r="J7" s="54"/>
      <c r="K7" s="54"/>
      <c r="L7" s="54"/>
      <c r="M7" s="54"/>
      <c r="N7" s="249"/>
      <c r="O7" s="183"/>
      <c r="P7" s="248"/>
      <c r="Q7" s="56"/>
      <c r="R7" s="54"/>
      <c r="S7" s="54"/>
      <c r="T7" s="54"/>
      <c r="U7" s="54"/>
      <c r="V7" s="249"/>
      <c r="W7" s="183"/>
      <c r="X7" s="183"/>
      <c r="Y7" s="200"/>
      <c r="Z7" s="213"/>
      <c r="AA7" s="213"/>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row>
    <row r="8" spans="1:58" ht="18" customHeight="1" x14ac:dyDescent="0.2">
      <c r="A8" s="200"/>
      <c r="B8" s="213"/>
      <c r="C8" s="2"/>
      <c r="D8" s="79" t="str">
        <f>'Landing page'!C21</f>
        <v>Country</v>
      </c>
      <c r="E8" s="229" t="str">
        <f>IF('Landing page'!D21=0,"",'Landing page'!D21)</f>
        <v/>
      </c>
      <c r="F8" s="80"/>
      <c r="G8" s="183"/>
      <c r="H8" s="248"/>
      <c r="I8" s="546" t="str">
        <f>IF(OR(E50=0,E45=0),"",IFERROR(E56*E45*MIN(1,(E53/100))/(10^6),""))</f>
        <v/>
      </c>
      <c r="J8" s="534"/>
      <c r="K8" s="54"/>
      <c r="L8" s="533" t="str">
        <f>IF(OR(E34=0,ISBLANK(E23)),"",IFERROR((E32*E34*E41/(10^6)),""))</f>
        <v/>
      </c>
      <c r="M8" s="534"/>
      <c r="N8" s="249"/>
      <c r="O8" s="183"/>
      <c r="P8" s="248"/>
      <c r="Q8" s="533" t="str">
        <f>IF(OR(E45=0,E50=0),"",IFERROR(E56*E45*MIN(1,(E54/100))/(10^6),""))</f>
        <v/>
      </c>
      <c r="R8" s="534"/>
      <c r="S8" s="54"/>
      <c r="T8" s="533" t="str">
        <f>IFERROR(IF(OR(AND(E27&lt;&gt;0,E25&lt;&gt;0,E21=0),AND(E23="yes",E21&lt;&gt;0)),E36*E41*E32,MAX(L8*10^6,MIN(E39,E40)*E41*365*(E19-E17)))/(10^6),"")</f>
        <v/>
      </c>
      <c r="U8" s="534"/>
      <c r="V8" s="249"/>
      <c r="W8" s="183"/>
      <c r="X8" s="183"/>
      <c r="Y8" s="200"/>
      <c r="Z8" s="213"/>
      <c r="AA8" s="213"/>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row>
    <row r="9" spans="1:58" ht="13" customHeight="1" x14ac:dyDescent="0.2">
      <c r="A9" s="200"/>
      <c r="B9" s="213"/>
      <c r="C9" s="2"/>
      <c r="D9" s="79"/>
      <c r="E9" s="229"/>
      <c r="F9" s="80"/>
      <c r="G9" s="183"/>
      <c r="H9" s="248"/>
      <c r="I9" s="535"/>
      <c r="J9" s="536"/>
      <c r="K9" s="54"/>
      <c r="L9" s="535"/>
      <c r="M9" s="536"/>
      <c r="N9" s="249"/>
      <c r="O9" s="183"/>
      <c r="P9" s="248"/>
      <c r="Q9" s="535"/>
      <c r="R9" s="536"/>
      <c r="S9" s="54"/>
      <c r="T9" s="535"/>
      <c r="U9" s="536"/>
      <c r="V9" s="249"/>
      <c r="W9" s="183"/>
      <c r="X9" s="183"/>
      <c r="Y9" s="200"/>
      <c r="Z9" s="213"/>
      <c r="AA9" s="213"/>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row>
    <row r="10" spans="1:58" ht="27" customHeight="1" x14ac:dyDescent="0.2">
      <c r="A10" s="200"/>
      <c r="B10" s="213"/>
      <c r="C10" s="2"/>
      <c r="D10" s="79" t="str">
        <f>'Landing page'!C23</f>
        <v>Country code</v>
      </c>
      <c r="E10" s="229" t="str">
        <f>'Landing page'!D23</f>
        <v/>
      </c>
      <c r="F10" s="80"/>
      <c r="G10" s="183"/>
      <c r="H10" s="248"/>
      <c r="I10" s="535"/>
      <c r="J10" s="536"/>
      <c r="K10" s="54"/>
      <c r="L10" s="535"/>
      <c r="M10" s="536"/>
      <c r="N10" s="249"/>
      <c r="O10" s="183"/>
      <c r="P10" s="248"/>
      <c r="Q10" s="535"/>
      <c r="R10" s="536"/>
      <c r="S10" s="54"/>
      <c r="T10" s="535"/>
      <c r="U10" s="536"/>
      <c r="V10" s="249"/>
      <c r="W10" s="220"/>
      <c r="X10" s="184"/>
      <c r="Y10" s="200"/>
      <c r="Z10" s="213"/>
      <c r="AA10" s="213"/>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row>
    <row r="11" spans="1:58" ht="20" x14ac:dyDescent="0.2">
      <c r="A11" s="200"/>
      <c r="B11" s="213"/>
      <c r="C11" s="2"/>
      <c r="D11" s="79" t="str">
        <f>'Landing page'!C24</f>
        <v>Region</v>
      </c>
      <c r="E11" s="229" t="str">
        <f>'Landing page'!D24</f>
        <v/>
      </c>
      <c r="F11" s="80"/>
      <c r="G11" s="183"/>
      <c r="H11" s="248"/>
      <c r="I11" s="535"/>
      <c r="J11" s="536"/>
      <c r="K11" s="54"/>
      <c r="L11" s="535"/>
      <c r="M11" s="536"/>
      <c r="N11" s="249"/>
      <c r="O11" s="183"/>
      <c r="P11" s="248"/>
      <c r="Q11" s="535"/>
      <c r="R11" s="536"/>
      <c r="S11" s="54"/>
      <c r="T11" s="535"/>
      <c r="U11" s="536"/>
      <c r="V11" s="250"/>
      <c r="W11" s="183"/>
      <c r="X11" s="183"/>
      <c r="Y11" s="200"/>
      <c r="Z11" s="213"/>
      <c r="AA11" s="213"/>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row>
    <row r="12" spans="1:58" ht="13" customHeight="1" x14ac:dyDescent="0.2">
      <c r="A12" s="200"/>
      <c r="B12" s="213"/>
      <c r="C12" s="2"/>
      <c r="D12" s="79"/>
      <c r="E12" s="229"/>
      <c r="F12" s="229"/>
      <c r="G12" s="183"/>
      <c r="H12" s="248"/>
      <c r="I12" s="535"/>
      <c r="J12" s="536"/>
      <c r="K12" s="54"/>
      <c r="L12" s="535"/>
      <c r="M12" s="536"/>
      <c r="N12" s="249"/>
      <c r="O12" s="183"/>
      <c r="P12" s="248"/>
      <c r="Q12" s="535"/>
      <c r="R12" s="536"/>
      <c r="S12" s="54"/>
      <c r="T12" s="535"/>
      <c r="U12" s="536"/>
      <c r="V12" s="250"/>
      <c r="W12" s="184"/>
      <c r="X12" s="183"/>
      <c r="Y12" s="200"/>
      <c r="Z12" s="213"/>
      <c r="AA12" s="213"/>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200"/>
      <c r="BF12" s="200"/>
    </row>
    <row r="13" spans="1:58" ht="20" x14ac:dyDescent="0.2">
      <c r="A13" s="200"/>
      <c r="B13" s="213"/>
      <c r="C13" s="2"/>
      <c r="D13" s="79" t="s">
        <v>657</v>
      </c>
      <c r="E13" s="528" t="str">
        <f>'Landing page'!C34</f>
        <v>Reserves estimates</v>
      </c>
      <c r="F13" s="528"/>
      <c r="G13" s="183"/>
      <c r="H13" s="248"/>
      <c r="I13" s="537"/>
      <c r="J13" s="538"/>
      <c r="K13" s="54"/>
      <c r="L13" s="537"/>
      <c r="M13" s="538"/>
      <c r="N13" s="249"/>
      <c r="O13" s="183"/>
      <c r="P13" s="248"/>
      <c r="Q13" s="537"/>
      <c r="R13" s="538"/>
      <c r="S13" s="54"/>
      <c r="T13" s="537"/>
      <c r="U13" s="538"/>
      <c r="V13" s="251"/>
      <c r="W13" s="183"/>
      <c r="X13" s="183"/>
      <c r="Y13" s="200"/>
      <c r="Z13" s="213"/>
      <c r="AA13" s="213"/>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row>
    <row r="14" spans="1:58" ht="13" customHeight="1" x14ac:dyDescent="0.2">
      <c r="A14" s="200"/>
      <c r="B14" s="213"/>
      <c r="C14" s="2"/>
      <c r="D14" s="79"/>
      <c r="E14" s="229"/>
      <c r="F14" s="231"/>
      <c r="G14" s="183"/>
      <c r="H14" s="248"/>
      <c r="I14" s="566" t="s">
        <v>556</v>
      </c>
      <c r="J14" s="566"/>
      <c r="K14" s="54"/>
      <c r="L14" s="566" t="s">
        <v>556</v>
      </c>
      <c r="M14" s="566"/>
      <c r="N14" s="249"/>
      <c r="O14" s="183"/>
      <c r="P14" s="248"/>
      <c r="Q14" s="566" t="s">
        <v>556</v>
      </c>
      <c r="R14" s="566"/>
      <c r="S14" s="54"/>
      <c r="T14" s="566" t="s">
        <v>556</v>
      </c>
      <c r="U14" s="566"/>
      <c r="V14" s="250"/>
      <c r="W14" s="183"/>
      <c r="X14" s="183"/>
      <c r="Y14" s="200"/>
      <c r="Z14" s="213"/>
      <c r="AA14" s="213"/>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row>
    <row r="15" spans="1:58" ht="20" x14ac:dyDescent="0.2">
      <c r="A15" s="200"/>
      <c r="B15" s="213"/>
      <c r="C15" s="2"/>
      <c r="D15" s="79" t="s">
        <v>7</v>
      </c>
      <c r="E15" s="229" t="str">
        <f>IF('Landing page'!D27=0,"",'Landing page'!D27)</f>
        <v/>
      </c>
      <c r="F15" s="229"/>
      <c r="G15" s="183"/>
      <c r="H15" s="248"/>
      <c r="I15" s="566"/>
      <c r="J15" s="566"/>
      <c r="K15" s="54"/>
      <c r="L15" s="566"/>
      <c r="M15" s="566"/>
      <c r="N15" s="249"/>
      <c r="O15" s="183"/>
      <c r="P15" s="248"/>
      <c r="Q15" s="566"/>
      <c r="R15" s="566"/>
      <c r="S15" s="54"/>
      <c r="T15" s="566"/>
      <c r="U15" s="566"/>
      <c r="V15" s="249"/>
      <c r="W15" s="183"/>
      <c r="X15" s="183"/>
      <c r="Y15" s="200"/>
      <c r="Z15" s="213"/>
      <c r="AA15" s="213"/>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row>
    <row r="16" spans="1:58" ht="13" customHeight="1" x14ac:dyDescent="0.2">
      <c r="A16" s="200"/>
      <c r="B16" s="213"/>
      <c r="C16" s="2"/>
      <c r="D16" s="229"/>
      <c r="E16" s="230"/>
      <c r="F16" s="229"/>
      <c r="G16" s="183"/>
      <c r="H16" s="248"/>
      <c r="I16" s="57"/>
      <c r="J16" s="54"/>
      <c r="K16" s="54"/>
      <c r="L16" s="60"/>
      <c r="M16" s="60"/>
      <c r="N16" s="249"/>
      <c r="O16" s="183"/>
      <c r="P16" s="248"/>
      <c r="Q16" s="54"/>
      <c r="R16" s="54"/>
      <c r="S16" s="54"/>
      <c r="T16" s="54"/>
      <c r="U16" s="54"/>
      <c r="V16" s="249"/>
      <c r="W16" s="183"/>
      <c r="X16" s="183"/>
      <c r="Y16" s="200"/>
      <c r="Z16" s="213"/>
      <c r="AA16" s="213"/>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00"/>
      <c r="BE16" s="200"/>
      <c r="BF16" s="200"/>
    </row>
    <row r="17" spans="1:58" ht="21" x14ac:dyDescent="0.2">
      <c r="A17" s="200"/>
      <c r="B17" s="213"/>
      <c r="C17" s="2"/>
      <c r="D17" s="79" t="str">
        <f>IF('Landing page'!C29=0,"",'Landing page'!C29)</f>
        <v>Project start year</v>
      </c>
      <c r="E17" s="229" t="str">
        <f>IF('Landing page'!D29=0,"",'Landing page'!D29)</f>
        <v/>
      </c>
      <c r="F17" s="229"/>
      <c r="G17" s="183"/>
      <c r="H17" s="248"/>
      <c r="I17" s="575" t="str">
        <f>"Total Carbon likely released by "&amp;E19</f>
        <v xml:space="preserve">Total Carbon likely released by </v>
      </c>
      <c r="J17" s="575"/>
      <c r="K17" s="575"/>
      <c r="L17" s="575"/>
      <c r="M17" s="575"/>
      <c r="N17" s="249"/>
      <c r="O17" s="183"/>
      <c r="P17" s="248"/>
      <c r="Q17" s="575" t="str">
        <f>"Total Carbon possibly released by "&amp;E19</f>
        <v xml:space="preserve">Total Carbon possibly released by </v>
      </c>
      <c r="R17" s="575"/>
      <c r="S17" s="575"/>
      <c r="T17" s="575"/>
      <c r="U17" s="575"/>
      <c r="V17" s="249"/>
      <c r="W17" s="183"/>
      <c r="X17" s="183"/>
      <c r="Y17" s="200"/>
      <c r="Z17" s="213"/>
      <c r="AA17" s="213"/>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200"/>
      <c r="BF17" s="200"/>
    </row>
    <row r="18" spans="1:58" ht="13" customHeight="1" x14ac:dyDescent="0.2">
      <c r="A18" s="200"/>
      <c r="B18" s="213"/>
      <c r="C18" s="2"/>
      <c r="D18" s="229"/>
      <c r="E18" s="229"/>
      <c r="F18" s="231"/>
      <c r="G18" s="183"/>
      <c r="H18" s="248"/>
      <c r="I18" s="54"/>
      <c r="J18" s="54"/>
      <c r="K18" s="54"/>
      <c r="L18" s="54"/>
      <c r="M18" s="54"/>
      <c r="N18" s="249"/>
      <c r="O18" s="183"/>
      <c r="P18" s="248"/>
      <c r="Q18" s="54"/>
      <c r="R18" s="54"/>
      <c r="S18" s="54"/>
      <c r="T18" s="54"/>
      <c r="U18" s="54"/>
      <c r="V18" s="249"/>
      <c r="W18" s="183"/>
      <c r="X18" s="183"/>
      <c r="Y18" s="200"/>
      <c r="Z18" s="213"/>
      <c r="AA18" s="213"/>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row>
    <row r="19" spans="1:58" ht="20" x14ac:dyDescent="0.2">
      <c r="A19" s="200"/>
      <c r="B19" s="213"/>
      <c r="C19" s="2"/>
      <c r="D19" s="79" t="str">
        <f>IF('Landing page'!C31=0,"",'Landing page'!C31)</f>
        <v>Scenario analysis end year</v>
      </c>
      <c r="E19" s="229" t="str">
        <f>IF('Landing page'!D31=0,"",'Landing page'!D31)</f>
        <v/>
      </c>
      <c r="F19" s="229"/>
      <c r="G19" s="183"/>
      <c r="H19" s="547" t="str">
        <f>IFERROR(I8+L8,"")</f>
        <v/>
      </c>
      <c r="I19" s="548"/>
      <c r="J19" s="548"/>
      <c r="K19" s="548"/>
      <c r="L19" s="548"/>
      <c r="M19" s="548"/>
      <c r="N19" s="549"/>
      <c r="O19" s="183"/>
      <c r="P19" s="547" t="str">
        <f>IFERROR(Q8+T8,"")</f>
        <v/>
      </c>
      <c r="Q19" s="548"/>
      <c r="R19" s="548"/>
      <c r="S19" s="548"/>
      <c r="T19" s="548"/>
      <c r="U19" s="548"/>
      <c r="V19" s="549"/>
      <c r="W19" s="183"/>
      <c r="X19" s="183"/>
      <c r="Y19" s="200"/>
      <c r="Z19" s="213"/>
      <c r="AA19" s="213"/>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0"/>
      <c r="AY19" s="200"/>
      <c r="AZ19" s="200"/>
      <c r="BA19" s="200"/>
      <c r="BB19" s="200"/>
      <c r="BC19" s="200"/>
      <c r="BD19" s="200"/>
      <c r="BE19" s="200"/>
      <c r="BF19" s="200"/>
    </row>
    <row r="20" spans="1:58" ht="20" x14ac:dyDescent="0.2">
      <c r="A20" s="200"/>
      <c r="B20" s="213"/>
      <c r="C20" s="2"/>
      <c r="D20" s="82"/>
      <c r="E20" s="82"/>
      <c r="F20" s="82"/>
      <c r="G20" s="183"/>
      <c r="H20" s="550"/>
      <c r="I20" s="551"/>
      <c r="J20" s="551"/>
      <c r="K20" s="551"/>
      <c r="L20" s="551"/>
      <c r="M20" s="551"/>
      <c r="N20" s="552"/>
      <c r="O20" s="183"/>
      <c r="P20" s="550"/>
      <c r="Q20" s="551"/>
      <c r="R20" s="551"/>
      <c r="S20" s="551"/>
      <c r="T20" s="551"/>
      <c r="U20" s="551"/>
      <c r="V20" s="552"/>
      <c r="W20" s="183"/>
      <c r="X20" s="183"/>
      <c r="Y20" s="200"/>
      <c r="Z20" s="213"/>
      <c r="AA20" s="213"/>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200"/>
      <c r="AY20" s="200"/>
      <c r="AZ20" s="200"/>
      <c r="BA20" s="200"/>
      <c r="BB20" s="200"/>
      <c r="BC20" s="200"/>
      <c r="BD20" s="200"/>
      <c r="BE20" s="200"/>
      <c r="BF20" s="200"/>
    </row>
    <row r="21" spans="1:58" ht="21" customHeight="1" thickBot="1" x14ac:dyDescent="0.25">
      <c r="A21" s="200"/>
      <c r="B21" s="213"/>
      <c r="C21" s="2"/>
      <c r="D21" s="333" t="s">
        <v>718</v>
      </c>
      <c r="E21" s="330"/>
      <c r="F21" s="82" t="str">
        <f>IF(ISBLANK(E23),"",IF(ISBLANK(E21),"Specify a value for 'Proved reserves' if available.",VLOOKUP(E15,'3.0. Lists'!D14:E16,2,0)))</f>
        <v/>
      </c>
      <c r="G21" s="183"/>
      <c r="H21" s="550"/>
      <c r="I21" s="551"/>
      <c r="J21" s="551"/>
      <c r="K21" s="551"/>
      <c r="L21" s="551"/>
      <c r="M21" s="551"/>
      <c r="N21" s="552"/>
      <c r="O21" s="183"/>
      <c r="P21" s="550"/>
      <c r="Q21" s="551"/>
      <c r="R21" s="551"/>
      <c r="S21" s="551"/>
      <c r="T21" s="551"/>
      <c r="U21" s="551"/>
      <c r="V21" s="552"/>
      <c r="W21" s="183"/>
      <c r="X21" s="183"/>
      <c r="Y21" s="200"/>
      <c r="Z21" s="213"/>
      <c r="AA21" s="213"/>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c r="BA21" s="200"/>
      <c r="BB21" s="200"/>
      <c r="BC21" s="200"/>
      <c r="BD21" s="200"/>
      <c r="BE21" s="200"/>
      <c r="BF21" s="200"/>
    </row>
    <row r="22" spans="1:58" ht="20" x14ac:dyDescent="0.2">
      <c r="A22" s="200"/>
      <c r="B22" s="213"/>
      <c r="C22" s="2"/>
      <c r="D22" s="81"/>
      <c r="E22" s="79"/>
      <c r="F22" s="82"/>
      <c r="G22" s="183"/>
      <c r="H22" s="550"/>
      <c r="I22" s="551"/>
      <c r="J22" s="551"/>
      <c r="K22" s="551"/>
      <c r="L22" s="551"/>
      <c r="M22" s="551"/>
      <c r="N22" s="552"/>
      <c r="O22" s="183"/>
      <c r="P22" s="550"/>
      <c r="Q22" s="551"/>
      <c r="R22" s="551"/>
      <c r="S22" s="551"/>
      <c r="T22" s="551"/>
      <c r="U22" s="551"/>
      <c r="V22" s="552"/>
      <c r="W22" s="183"/>
      <c r="X22" s="183"/>
      <c r="Y22" s="200"/>
      <c r="Z22" s="213"/>
      <c r="AA22" s="213"/>
      <c r="AB22" s="200"/>
      <c r="AC22" s="200"/>
      <c r="AD22" s="200"/>
      <c r="AE22" s="200"/>
      <c r="AF22" s="200"/>
      <c r="AG22" s="200"/>
      <c r="AH22" s="200"/>
      <c r="AI22" s="200"/>
      <c r="AJ22" s="200"/>
      <c r="AK22" s="200"/>
      <c r="AL22" s="200"/>
      <c r="AM22" s="200"/>
      <c r="AN22" s="200"/>
      <c r="AO22" s="200"/>
      <c r="AP22" s="200"/>
      <c r="AQ22" s="200"/>
      <c r="AR22" s="200"/>
      <c r="AS22" s="200"/>
      <c r="AT22" s="200"/>
      <c r="AU22" s="200"/>
      <c r="AV22" s="200"/>
      <c r="AW22" s="200"/>
      <c r="AX22" s="200"/>
      <c r="AY22" s="200"/>
      <c r="AZ22" s="200"/>
      <c r="BA22" s="200"/>
      <c r="BB22" s="200"/>
      <c r="BC22" s="200"/>
      <c r="BD22" s="200"/>
      <c r="BE22" s="200"/>
      <c r="BF22" s="200"/>
    </row>
    <row r="23" spans="1:58" ht="21" thickBot="1" x14ac:dyDescent="0.25">
      <c r="A23" s="200"/>
      <c r="B23" s="213"/>
      <c r="C23" s="2"/>
      <c r="D23" s="333" t="s">
        <v>719</v>
      </c>
      <c r="E23" s="331"/>
      <c r="F23" s="187"/>
      <c r="G23" s="183"/>
      <c r="H23" s="550"/>
      <c r="I23" s="551"/>
      <c r="J23" s="551"/>
      <c r="K23" s="551"/>
      <c r="L23" s="551"/>
      <c r="M23" s="551"/>
      <c r="N23" s="552"/>
      <c r="O23" s="183"/>
      <c r="P23" s="550"/>
      <c r="Q23" s="551"/>
      <c r="R23" s="551"/>
      <c r="S23" s="551"/>
      <c r="T23" s="551"/>
      <c r="U23" s="551"/>
      <c r="V23" s="552"/>
      <c r="W23" s="183"/>
      <c r="X23" s="183"/>
      <c r="Y23" s="200"/>
      <c r="Z23" s="213"/>
      <c r="AA23" s="213"/>
      <c r="AB23" s="200"/>
      <c r="AC23" s="200"/>
      <c r="AD23" s="200"/>
      <c r="AE23" s="200"/>
      <c r="AF23" s="200"/>
      <c r="AG23" s="200"/>
      <c r="AH23" s="200"/>
      <c r="AI23" s="200"/>
      <c r="AJ23" s="200"/>
      <c r="AK23" s="200"/>
      <c r="AL23" s="200"/>
      <c r="AM23" s="200"/>
      <c r="AN23" s="200"/>
      <c r="AO23" s="200"/>
      <c r="AP23" s="200"/>
      <c r="AQ23" s="200"/>
      <c r="AR23" s="200"/>
      <c r="AS23" s="200"/>
      <c r="AT23" s="200"/>
      <c r="AU23" s="200"/>
      <c r="AV23" s="200"/>
      <c r="AW23" s="200"/>
      <c r="AX23" s="200"/>
      <c r="AY23" s="200"/>
      <c r="AZ23" s="200"/>
      <c r="BA23" s="200"/>
      <c r="BB23" s="200"/>
      <c r="BC23" s="200"/>
      <c r="BD23" s="200"/>
      <c r="BE23" s="200"/>
      <c r="BF23" s="200"/>
    </row>
    <row r="24" spans="1:58" ht="20" x14ac:dyDescent="0.2">
      <c r="A24" s="200"/>
      <c r="B24" s="213"/>
      <c r="C24" s="2"/>
      <c r="D24" s="81"/>
      <c r="E24" s="79"/>
      <c r="F24" s="82" t="str">
        <f>IF(AND(E19="yes", MAX(E21,E25) &lt; E23), "one of these two cells should be greater than proven reserves", "")</f>
        <v/>
      </c>
      <c r="G24" s="183"/>
      <c r="H24" s="553"/>
      <c r="I24" s="554"/>
      <c r="J24" s="554"/>
      <c r="K24" s="554"/>
      <c r="L24" s="554"/>
      <c r="M24" s="554"/>
      <c r="N24" s="555"/>
      <c r="O24" s="183"/>
      <c r="P24" s="553"/>
      <c r="Q24" s="554"/>
      <c r="R24" s="554"/>
      <c r="S24" s="554"/>
      <c r="T24" s="554"/>
      <c r="U24" s="554"/>
      <c r="V24" s="555"/>
      <c r="W24" s="183"/>
      <c r="X24" s="183"/>
      <c r="Y24" s="200"/>
      <c r="Z24" s="213"/>
      <c r="AA24" s="213"/>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row>
    <row r="25" spans="1:58" ht="21" customHeight="1" thickBot="1" x14ac:dyDescent="0.25">
      <c r="A25" s="200"/>
      <c r="B25" s="213"/>
      <c r="C25" s="2"/>
      <c r="D25" s="333" t="s">
        <v>710</v>
      </c>
      <c r="E25" s="330"/>
      <c r="F25" s="119" t="str">
        <f>IF(AND(E25&lt;&gt;0,E21&lt;&gt;0,E25&lt;=E21),"Make sure this value is higher than the 'Low estimate'.",IF(AND(E23="yes",ISBLANK(E25)),"Specify a value for 'Best estimate for reserves' if available.",IFERROR(VLOOKUP(E15,'3.0. Lists'!D14:E16,2,0),"")))</f>
        <v/>
      </c>
      <c r="G25" s="183"/>
      <c r="H25" s="556" t="s">
        <v>556</v>
      </c>
      <c r="I25" s="557"/>
      <c r="J25" s="557"/>
      <c r="K25" s="557"/>
      <c r="L25" s="557"/>
      <c r="M25" s="557"/>
      <c r="N25" s="558"/>
      <c r="O25" s="183"/>
      <c r="P25" s="556" t="s">
        <v>556</v>
      </c>
      <c r="Q25" s="557"/>
      <c r="R25" s="557"/>
      <c r="S25" s="557"/>
      <c r="T25" s="557"/>
      <c r="U25" s="557"/>
      <c r="V25" s="558"/>
      <c r="W25" s="183"/>
      <c r="X25" s="183"/>
      <c r="Y25" s="200"/>
      <c r="Z25" s="213"/>
      <c r="AA25" s="213"/>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row>
    <row r="26" spans="1:58" ht="20" customHeight="1" x14ac:dyDescent="0.2">
      <c r="A26" s="200"/>
      <c r="B26" s="213"/>
      <c r="C26" s="2"/>
      <c r="D26" s="81"/>
      <c r="E26" s="79"/>
      <c r="F26" s="188"/>
      <c r="G26" s="183"/>
      <c r="H26" s="559"/>
      <c r="I26" s="560"/>
      <c r="J26" s="560"/>
      <c r="K26" s="560"/>
      <c r="L26" s="560"/>
      <c r="M26" s="560"/>
      <c r="N26" s="561"/>
      <c r="O26" s="183"/>
      <c r="P26" s="559"/>
      <c r="Q26" s="560"/>
      <c r="R26" s="560"/>
      <c r="S26" s="560"/>
      <c r="T26" s="560"/>
      <c r="U26" s="560"/>
      <c r="V26" s="561"/>
      <c r="W26" s="183"/>
      <c r="X26" s="183"/>
      <c r="Y26" s="200"/>
      <c r="Z26" s="213"/>
      <c r="AA26" s="213"/>
      <c r="AB26" s="200"/>
      <c r="AC26" s="200"/>
      <c r="AD26" s="200"/>
      <c r="AE26" s="200"/>
      <c r="AF26" s="200"/>
      <c r="AG26" s="200"/>
      <c r="AH26" s="200"/>
      <c r="AI26" s="200"/>
      <c r="AJ26" s="200"/>
      <c r="AK26" s="200"/>
      <c r="AL26" s="200"/>
      <c r="AM26" s="200"/>
      <c r="AN26" s="200"/>
      <c r="AO26" s="200"/>
      <c r="AP26" s="200"/>
      <c r="AQ26" s="200"/>
      <c r="AR26" s="200"/>
      <c r="AS26" s="200"/>
      <c r="AT26" s="200"/>
      <c r="AU26" s="200"/>
      <c r="AV26" s="200"/>
      <c r="AW26" s="200"/>
      <c r="AX26" s="200"/>
      <c r="AY26" s="200"/>
      <c r="AZ26" s="200"/>
      <c r="BA26" s="200"/>
      <c r="BB26" s="200"/>
      <c r="BC26" s="200"/>
      <c r="BD26" s="200"/>
      <c r="BE26" s="200"/>
      <c r="BF26" s="200"/>
    </row>
    <row r="27" spans="1:58" ht="22" customHeight="1" thickBot="1" x14ac:dyDescent="0.25">
      <c r="A27" s="200"/>
      <c r="B27" s="213"/>
      <c r="C27" s="2"/>
      <c r="D27" s="333" t="s">
        <v>711</v>
      </c>
      <c r="E27" s="330"/>
      <c r="F27" s="119" t="str">
        <f>IF(AND(E27&lt;&gt;0,OR(E21&lt;&gt;0,E25&lt;&gt;0),OR(E27&lt;=E25,E27&lt;=E21)),"Make sure this value is higher than the 'Best/ Low estimate'.",IF(AND(E23="yes",ISBLANK(E27)),"Specify a value for 'High estimate for reserves' if available.",IF(AND(E25=0,E21=0,E27&lt;&gt;0),"Leave this cell blank and add your estimate as the 'Best estimate'.",IFERROR(VLOOKUP(E15,'3.0. Lists'!D14:E16,2,0),""))))</f>
        <v/>
      </c>
      <c r="G27" s="183"/>
      <c r="O27" s="183"/>
      <c r="W27" s="183"/>
      <c r="X27" s="183"/>
      <c r="Y27" s="200"/>
      <c r="Z27" s="213"/>
      <c r="AA27" s="213"/>
      <c r="AB27" s="200"/>
      <c r="AC27" s="200"/>
      <c r="AD27" s="200"/>
      <c r="AE27" s="200"/>
      <c r="AF27" s="200"/>
      <c r="AG27" s="200"/>
      <c r="AH27" s="200"/>
      <c r="AI27" s="200"/>
      <c r="AJ27" s="200"/>
      <c r="AK27" s="200"/>
      <c r="AL27" s="200"/>
      <c r="AM27" s="200"/>
      <c r="AN27" s="200"/>
      <c r="AO27" s="200"/>
      <c r="AP27" s="200"/>
      <c r="AQ27" s="200"/>
      <c r="AR27" s="200"/>
      <c r="AS27" s="200"/>
      <c r="AT27" s="200"/>
      <c r="AU27" s="200"/>
      <c r="AV27" s="200"/>
      <c r="AW27" s="200"/>
      <c r="AX27" s="200"/>
      <c r="AY27" s="200"/>
      <c r="AZ27" s="200"/>
      <c r="BA27" s="200"/>
      <c r="BB27" s="200"/>
      <c r="BC27" s="200"/>
      <c r="BD27" s="200"/>
      <c r="BE27" s="200"/>
      <c r="BF27" s="200"/>
    </row>
    <row r="28" spans="1:58" ht="25" customHeight="1" x14ac:dyDescent="0.2">
      <c r="A28" s="200"/>
      <c r="B28" s="213"/>
      <c r="C28" s="2"/>
      <c r="D28" s="81"/>
      <c r="E28" s="79"/>
      <c r="F28" s="82"/>
      <c r="G28" s="183"/>
      <c r="M28" s="567" t="s">
        <v>772</v>
      </c>
      <c r="N28" s="568"/>
      <c r="O28" s="568"/>
      <c r="P28" s="568"/>
      <c r="Q28" s="569"/>
      <c r="W28" s="263"/>
      <c r="X28" s="263"/>
      <c r="Y28" s="263"/>
      <c r="Z28" s="213"/>
      <c r="AA28" s="213"/>
      <c r="AB28" s="200"/>
      <c r="AC28" s="200"/>
      <c r="AD28" s="200"/>
      <c r="AE28" s="200"/>
      <c r="AF28" s="200"/>
      <c r="AG28" s="200"/>
      <c r="AH28" s="200"/>
      <c r="AI28" s="200"/>
      <c r="AJ28" s="200"/>
      <c r="AK28" s="200"/>
      <c r="AL28" s="200"/>
      <c r="AM28" s="200"/>
      <c r="AN28" s="200"/>
      <c r="AO28" s="200"/>
      <c r="AP28" s="200"/>
      <c r="AQ28" s="200"/>
      <c r="AR28" s="200"/>
      <c r="AS28" s="200"/>
      <c r="AT28" s="200"/>
      <c r="AU28" s="200"/>
      <c r="AV28" s="200"/>
      <c r="AW28" s="200"/>
      <c r="AX28" s="200"/>
      <c r="AY28" s="200"/>
      <c r="AZ28" s="200"/>
      <c r="BA28" s="200"/>
      <c r="BB28" s="200"/>
      <c r="BC28" s="200"/>
      <c r="BD28" s="200"/>
      <c r="BE28" s="200"/>
      <c r="BF28" s="200"/>
    </row>
    <row r="29" spans="1:58" ht="22" customHeight="1" thickBot="1" x14ac:dyDescent="0.25">
      <c r="A29" s="200"/>
      <c r="B29" s="213"/>
      <c r="C29" s="2"/>
      <c r="D29" s="333" t="s">
        <v>620</v>
      </c>
      <c r="E29" s="331"/>
      <c r="F29" s="82" t="str">
        <f>IF(E31="",'3.0. Lists'!C20,"")</f>
        <v/>
      </c>
      <c r="G29" s="183"/>
      <c r="L29" s="183"/>
      <c r="M29" s="572" t="s">
        <v>655</v>
      </c>
      <c r="N29" s="574"/>
      <c r="O29" s="237"/>
      <c r="P29" s="572" t="s">
        <v>656</v>
      </c>
      <c r="Q29" s="573"/>
      <c r="R29" s="183"/>
      <c r="W29" s="263"/>
      <c r="X29" s="263"/>
      <c r="Y29" s="263"/>
      <c r="Z29" s="213"/>
      <c r="AA29" s="213"/>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c r="BA29" s="200"/>
      <c r="BB29" s="200"/>
      <c r="BC29" s="200"/>
      <c r="BD29" s="200"/>
      <c r="BE29" s="200"/>
      <c r="BF29" s="200"/>
    </row>
    <row r="30" spans="1:58" ht="20" customHeight="1" x14ac:dyDescent="0.2">
      <c r="A30" s="200"/>
      <c r="B30" s="213"/>
      <c r="C30" s="2"/>
      <c r="D30" s="79"/>
      <c r="E30" s="79"/>
      <c r="F30" s="82"/>
      <c r="G30" s="183"/>
      <c r="H30" s="3" t="e">
        <f>E27/E25</f>
        <v>#DIV/0!</v>
      </c>
      <c r="L30" s="183"/>
      <c r="M30" s="562" t="str">
        <f>IFERROR(ROUND(Q8/I8,1)&amp;"x","-")</f>
        <v>-</v>
      </c>
      <c r="N30" s="570"/>
      <c r="O30" s="238"/>
      <c r="P30" s="562" t="str">
        <f>IFERROR(ROUND(T8/L8,1)&amp;"x","-")</f>
        <v>-</v>
      </c>
      <c r="Q30" s="563"/>
      <c r="R30" s="183"/>
      <c r="W30" s="263"/>
      <c r="X30" s="263"/>
      <c r="Y30" s="263"/>
      <c r="Z30" s="213"/>
      <c r="AA30" s="21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200"/>
      <c r="AX30" s="200"/>
      <c r="AY30" s="200"/>
      <c r="AZ30" s="200"/>
      <c r="BA30" s="200"/>
      <c r="BB30" s="200"/>
      <c r="BC30" s="200"/>
      <c r="BD30" s="200"/>
      <c r="BE30" s="200"/>
      <c r="BF30" s="200"/>
    </row>
    <row r="31" spans="1:58" ht="21" customHeight="1" x14ac:dyDescent="0.2">
      <c r="A31" s="200"/>
      <c r="B31" s="213"/>
      <c r="C31" s="2"/>
      <c r="D31" s="79" t="s">
        <v>607</v>
      </c>
      <c r="E31" s="486" t="str">
        <f>IFERROR(VLOOKUP(E29,'1.0. Fossil Fuel Assumptions'!S21:V23,MATCH(E15,'1.0. Fossil Fuel Assumptions'!S20:V20,0),0),"-")</f>
        <v>-</v>
      </c>
      <c r="F31" s="82" t="s">
        <v>531</v>
      </c>
      <c r="G31" s="183"/>
      <c r="L31" s="183"/>
      <c r="M31" s="564"/>
      <c r="N31" s="571"/>
      <c r="O31" s="257"/>
      <c r="P31" s="564"/>
      <c r="Q31" s="565"/>
      <c r="R31" s="183"/>
      <c r="W31" s="183"/>
      <c r="X31" s="183"/>
      <c r="Y31" s="183"/>
      <c r="Z31" s="213"/>
      <c r="AA31" s="21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200"/>
      <c r="AX31" s="200"/>
      <c r="AY31" s="200"/>
      <c r="AZ31" s="200"/>
      <c r="BA31" s="200"/>
      <c r="BB31" s="200"/>
      <c r="BC31" s="200"/>
      <c r="BD31" s="200"/>
      <c r="BE31" s="200"/>
      <c r="BF31" s="200"/>
    </row>
    <row r="32" spans="1:58" ht="20" customHeight="1" x14ac:dyDescent="0.2">
      <c r="A32" s="200"/>
      <c r="B32" s="213"/>
      <c r="C32" s="2"/>
      <c r="D32" s="79" t="str">
        <f>"Fossil fuel expected depletion by "&amp;E19</f>
        <v xml:space="preserve">Fossil fuel expected depletion by </v>
      </c>
      <c r="E32" s="83" t="str">
        <f>IFERROR(MAX(0,MIN(E19-E17,E31)/E31),"")</f>
        <v/>
      </c>
      <c r="F32" s="82"/>
      <c r="G32" s="183"/>
      <c r="H32" s="183"/>
      <c r="I32" s="183"/>
      <c r="J32" s="183"/>
      <c r="K32" s="233"/>
      <c r="L32" s="183"/>
      <c r="M32" s="216"/>
      <c r="O32" s="236"/>
      <c r="P32" s="236"/>
      <c r="Q32" s="216"/>
      <c r="R32" s="183"/>
      <c r="S32" s="183"/>
      <c r="T32" s="183"/>
      <c r="U32" s="183"/>
      <c r="V32" s="183"/>
      <c r="W32" s="183"/>
      <c r="X32" s="183"/>
      <c r="Y32" s="183"/>
      <c r="Z32" s="213"/>
      <c r="AA32" s="21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200"/>
      <c r="AX32" s="200"/>
      <c r="AY32" s="200"/>
      <c r="AZ32" s="200"/>
      <c r="BA32" s="200"/>
      <c r="BB32" s="200"/>
      <c r="BC32" s="200"/>
      <c r="BD32" s="200"/>
      <c r="BE32" s="200"/>
      <c r="BF32" s="200"/>
    </row>
    <row r="33" spans="1:58" ht="20" customHeight="1" x14ac:dyDescent="0.2">
      <c r="A33" s="200"/>
      <c r="B33" s="213"/>
      <c r="C33" s="2"/>
      <c r="D33" s="59" t="str">
        <f>IF(E33="yes","Are proved reserves missing?","")</f>
        <v/>
      </c>
      <c r="E33" s="193" t="str">
        <f>IF(AND(E23="yes",ISBLANK(E21)),"yes","")</f>
        <v/>
      </c>
      <c r="F33" s="115"/>
      <c r="G33" s="183"/>
      <c r="I33" s="524" t="str">
        <f>IFERROR("Did you know that "&amp;H38&amp;" emitted "&amp;L38&amp;" Megatons of CO2e in the year 2023?","")</f>
        <v/>
      </c>
      <c r="J33" s="524"/>
      <c r="K33" s="524"/>
      <c r="L33" s="524"/>
      <c r="M33" s="524"/>
      <c r="N33" s="263"/>
      <c r="O33" s="240"/>
      <c r="Q33" s="524" t="str">
        <f>IFERROR("Did you know that "&amp;P38&amp;" emitted "&amp;T38&amp;" Megatons of CO2e in the year 2023?","")</f>
        <v/>
      </c>
      <c r="R33" s="524"/>
      <c r="S33" s="524"/>
      <c r="T33" s="524"/>
      <c r="U33" s="524"/>
      <c r="W33" s="183"/>
      <c r="X33" s="183"/>
      <c r="Y33" s="183"/>
      <c r="Z33" s="213"/>
      <c r="AA33" s="21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200"/>
      <c r="AX33" s="200"/>
      <c r="AY33" s="200"/>
      <c r="AZ33" s="200"/>
      <c r="BA33" s="200"/>
      <c r="BB33" s="200"/>
      <c r="BC33" s="200"/>
      <c r="BD33" s="200"/>
      <c r="BE33" s="200"/>
      <c r="BF33" s="200"/>
    </row>
    <row r="34" spans="1:58" ht="21" customHeight="1" x14ac:dyDescent="0.2">
      <c r="A34" s="200"/>
      <c r="B34" s="213"/>
      <c r="C34" s="2"/>
      <c r="D34" s="59" t="s">
        <v>721</v>
      </c>
      <c r="E34" s="186">
        <f>IF(OR(ISBLANK(E23),E23="no"),E21,MIN(E21,E25,E37))</f>
        <v>0</v>
      </c>
      <c r="F34" s="115" t="str">
        <f>IFERROR(VLOOKUP(E15,'3.0. Lists'!D14:E16,2,0),"")</f>
        <v/>
      </c>
      <c r="G34" s="183"/>
      <c r="H34" s="263"/>
      <c r="I34" s="524"/>
      <c r="J34" s="524"/>
      <c r="K34" s="524"/>
      <c r="L34" s="524"/>
      <c r="M34" s="524"/>
      <c r="N34" s="263"/>
      <c r="O34" s="239"/>
      <c r="Q34" s="524"/>
      <c r="R34" s="524"/>
      <c r="S34" s="524"/>
      <c r="T34" s="524"/>
      <c r="U34" s="524"/>
      <c r="W34" s="183"/>
      <c r="X34" s="183"/>
      <c r="Y34" s="183"/>
      <c r="Z34" s="213"/>
      <c r="AA34" s="21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200"/>
      <c r="AX34" s="200"/>
      <c r="AY34" s="200"/>
      <c r="AZ34" s="200"/>
      <c r="BA34" s="200"/>
      <c r="BB34" s="200"/>
      <c r="BC34" s="200"/>
      <c r="BD34" s="200"/>
      <c r="BE34" s="200"/>
      <c r="BF34" s="200"/>
    </row>
    <row r="35" spans="1:58" ht="20" customHeight="1" x14ac:dyDescent="0.2">
      <c r="A35" s="200"/>
      <c r="B35" s="213"/>
      <c r="C35" s="2"/>
      <c r="D35" s="59" t="str">
        <f>IF(E33="yes","Assumed ratio of 2P to 1P","")</f>
        <v/>
      </c>
      <c r="E35" s="127" t="str">
        <f>IF(E33="yes",'1.0. Fossil Fuel Assumptions'!V47,"")</f>
        <v/>
      </c>
      <c r="F35" s="115"/>
      <c r="G35" s="183"/>
      <c r="H35" s="263"/>
      <c r="I35" s="524"/>
      <c r="J35" s="524"/>
      <c r="K35" s="524"/>
      <c r="L35" s="524"/>
      <c r="M35" s="524"/>
      <c r="N35" s="263"/>
      <c r="O35" s="239"/>
      <c r="Q35" s="524"/>
      <c r="R35" s="524"/>
      <c r="S35" s="524"/>
      <c r="T35" s="524"/>
      <c r="U35" s="524"/>
      <c r="W35" s="183"/>
      <c r="X35" s="183"/>
      <c r="Y35" s="183"/>
      <c r="Z35" s="213"/>
      <c r="AA35" s="21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200"/>
      <c r="AX35" s="200"/>
      <c r="AY35" s="200"/>
      <c r="AZ35" s="200"/>
      <c r="BA35" s="200"/>
      <c r="BB35" s="200"/>
      <c r="BC35" s="200"/>
      <c r="BD35" s="200"/>
      <c r="BE35" s="200"/>
      <c r="BF35" s="200"/>
    </row>
    <row r="36" spans="1:58" ht="21" customHeight="1" x14ac:dyDescent="0.2">
      <c r="A36" s="200"/>
      <c r="B36" s="213"/>
      <c r="C36" s="54"/>
      <c r="D36" s="59" t="str">
        <f>IF(OR(E23="no",AND(E21=0,E27=0,E25&lt;&gt;0),AND(E27=0,E25=0,E21&lt;&gt;0)),"","Reserves estimate for potential emissions")</f>
        <v>Reserves estimate for potential emissions</v>
      </c>
      <c r="E36" s="190">
        <f>IF(D36="","",MAX(E27,E25))</f>
        <v>0</v>
      </c>
      <c r="F36" s="115" t="str">
        <f>IF(E36="","",IFERROR(VLOOKUP(E15,'3.0. Lists'!D14:E16,2,0),""))</f>
        <v/>
      </c>
      <c r="G36" s="183"/>
      <c r="I36" s="524"/>
      <c r="J36" s="524"/>
      <c r="K36" s="524"/>
      <c r="L36" s="524"/>
      <c r="M36" s="524"/>
      <c r="O36" s="217"/>
      <c r="Q36" s="524"/>
      <c r="R36" s="524"/>
      <c r="S36" s="524"/>
      <c r="T36" s="524"/>
      <c r="U36" s="524"/>
      <c r="W36" s="183"/>
      <c r="X36" s="183"/>
      <c r="Y36" s="183"/>
      <c r="Z36" s="213"/>
      <c r="AA36" s="213"/>
      <c r="AB36" s="183"/>
      <c r="AC36" s="183"/>
      <c r="AD36" s="183"/>
      <c r="AE36" s="183"/>
      <c r="AF36" s="183"/>
      <c r="AG36" s="183"/>
      <c r="AH36" s="183"/>
      <c r="AI36" s="183"/>
      <c r="AJ36" s="183"/>
      <c r="AK36" s="183"/>
      <c r="AL36" s="183"/>
      <c r="AM36" s="183"/>
      <c r="AN36" s="183"/>
      <c r="AO36" s="183"/>
      <c r="AP36" s="183"/>
      <c r="AQ36" s="183"/>
      <c r="AR36" s="183"/>
      <c r="AS36" s="183"/>
      <c r="AT36" s="183"/>
      <c r="AU36" s="183"/>
      <c r="AV36" s="183"/>
      <c r="AW36" s="200"/>
      <c r="AX36" s="200"/>
      <c r="AY36" s="200"/>
      <c r="AZ36" s="200"/>
      <c r="BA36" s="200"/>
      <c r="BB36" s="200"/>
      <c r="BC36" s="200"/>
      <c r="BD36" s="200"/>
      <c r="BE36" s="200"/>
      <c r="BF36" s="200"/>
    </row>
    <row r="37" spans="1:58" ht="21" x14ac:dyDescent="0.2">
      <c r="A37" s="200"/>
      <c r="B37" s="200"/>
      <c r="C37" s="2"/>
      <c r="D37" s="59" t="str">
        <f>IF(E33="yes","Estimated proved reserves from the 2P","")</f>
        <v/>
      </c>
      <c r="E37" s="186" t="str">
        <f>IF(AND(E23="yes",ISBLANK(E21)),E25/E35,"")</f>
        <v/>
      </c>
      <c r="F37" s="115" t="str">
        <f>IF(E37="","",VLOOKUP(E15,'3.0. Lists'!D14:E16,2,0))</f>
        <v/>
      </c>
      <c r="G37" s="183"/>
      <c r="O37" s="217"/>
      <c r="W37" s="183"/>
      <c r="X37" s="183"/>
      <c r="Y37" s="183"/>
      <c r="Z37" s="213"/>
      <c r="AA37" s="213"/>
      <c r="AB37" s="183"/>
      <c r="AC37" s="183"/>
      <c r="AD37" s="183"/>
      <c r="AE37" s="183"/>
      <c r="AF37" s="183"/>
      <c r="AG37" s="183"/>
      <c r="AH37" s="183"/>
      <c r="AI37" s="183"/>
      <c r="AJ37" s="183"/>
      <c r="AK37" s="183"/>
      <c r="AL37" s="183"/>
      <c r="AM37" s="183"/>
      <c r="AN37" s="183"/>
      <c r="AO37" s="183"/>
      <c r="AP37" s="183"/>
      <c r="AQ37" s="183"/>
      <c r="AR37" s="183"/>
      <c r="AS37" s="183"/>
      <c r="AT37" s="183"/>
      <c r="AU37" s="183"/>
      <c r="AV37" s="183"/>
      <c r="AW37" s="200"/>
      <c r="AX37" s="200"/>
      <c r="AY37" s="200"/>
      <c r="AZ37" s="200"/>
      <c r="BA37" s="200"/>
      <c r="BB37" s="200"/>
      <c r="BC37" s="200"/>
      <c r="BD37" s="200"/>
      <c r="BE37" s="200"/>
      <c r="BF37" s="200"/>
    </row>
    <row r="38" spans="1:58" ht="20" hidden="1" outlineLevel="1" x14ac:dyDescent="0.2">
      <c r="A38" s="200"/>
      <c r="B38" s="200"/>
      <c r="C38" s="54"/>
      <c r="D38" s="194"/>
      <c r="E38" s="194"/>
      <c r="F38" s="195"/>
      <c r="G38" s="183"/>
      <c r="H38" s="529" t="e" cm="1">
        <f t="array" ref="H38">INDEX('3.0. Lists'!R3:R212,MATCH(MIN(ABS('3.0. Lists'!S3:S212-H19)),ABS('3.0. Lists'!S3:S212-H19),0))</f>
        <v>#VALUE!</v>
      </c>
      <c r="I38" s="529"/>
      <c r="J38" s="529"/>
      <c r="K38" s="234"/>
      <c r="L38" s="529" t="e">
        <f>IF(VLOOKUP(H38,'3.0. Lists'!R3:S212,2,0)&lt;1,ROUND(VLOOKUP(H38,'3.0. Lists'!R3:S212,2,0),2),ROUND(VLOOKUP(H38,'3.0. Lists'!R3:S212,2,0),0))</f>
        <v>#VALUE!</v>
      </c>
      <c r="M38" s="529"/>
      <c r="N38" s="529"/>
      <c r="O38" s="218"/>
      <c r="P38" s="529" t="e" cm="1">
        <f t="array" ref="P38">INDEX('3.0. Lists'!R3:R212,MATCH(MIN(ABS('3.0. Lists'!S3:S212-P19)),ABS('3.0. Lists'!S3:S212-P19),0))</f>
        <v>#VALUE!</v>
      </c>
      <c r="Q38" s="529"/>
      <c r="R38" s="529"/>
      <c r="S38" s="234"/>
      <c r="T38" s="529" t="e">
        <f>IF(VLOOKUP(P38,'3.0. Lists'!R3:S212,2,0)&lt;1,ROUND(VLOOKUP(P38,'3.0. Lists'!R3:S212,2,0),2),ROUND(VLOOKUP(P38,'3.0. Lists'!R3:S212,2,0),0))</f>
        <v>#VALUE!</v>
      </c>
      <c r="U38" s="529"/>
      <c r="V38" s="529"/>
      <c r="W38" s="183"/>
      <c r="X38" s="183"/>
      <c r="Y38" s="183"/>
      <c r="Z38" s="213"/>
      <c r="AA38" s="21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183"/>
      <c r="BE38" s="183"/>
      <c r="BF38" s="183"/>
    </row>
    <row r="39" spans="1:58" ht="15" customHeight="1" collapsed="1" x14ac:dyDescent="0.2">
      <c r="A39" s="200"/>
      <c r="B39" s="200"/>
      <c r="C39" s="2"/>
      <c r="D39" s="59" t="str">
        <f>IF(OR(E33="yes",E36&lt;&gt;""),"","Estimated daily production rate")</f>
        <v/>
      </c>
      <c r="E39" s="191" t="str">
        <f>IF(D39="","",IFERROR(ROUND(E34/E31/365,0),""))</f>
        <v/>
      </c>
      <c r="F39" s="115" t="str">
        <f>IF(E39="","",VLOOKUP(E15,'3.0. Lists'!B14:C16,2,0))</f>
        <v/>
      </c>
      <c r="G39" s="183"/>
      <c r="H39" s="183"/>
      <c r="I39" s="183"/>
      <c r="J39" s="183"/>
      <c r="K39" s="183"/>
      <c r="L39" s="183"/>
      <c r="M39" s="183"/>
      <c r="N39" s="183"/>
      <c r="O39" s="183"/>
      <c r="P39" s="183"/>
      <c r="Q39" s="183"/>
      <c r="R39" s="183"/>
      <c r="S39" s="183"/>
      <c r="T39" s="183"/>
      <c r="U39" s="183"/>
      <c r="V39" s="183"/>
      <c r="W39" s="183"/>
      <c r="X39" s="183"/>
      <c r="Y39" s="183"/>
      <c r="Z39" s="213"/>
      <c r="AA39" s="213"/>
      <c r="AB39" s="183"/>
      <c r="AC39" s="183"/>
      <c r="AD39" s="183"/>
      <c r="AE39" s="183"/>
      <c r="AF39" s="183"/>
      <c r="AG39" s="183"/>
      <c r="AH39" s="183"/>
      <c r="AI39" s="183"/>
      <c r="AJ39" s="183"/>
      <c r="AK39" s="183"/>
      <c r="AL39" s="183"/>
      <c r="AM39" s="183"/>
      <c r="AN39" s="183"/>
      <c r="AO39" s="183"/>
      <c r="AP39" s="183"/>
      <c r="AQ39" s="183"/>
      <c r="AR39" s="183"/>
      <c r="AS39" s="183"/>
      <c r="AT39" s="183"/>
      <c r="AU39" s="183"/>
      <c r="AV39" s="183"/>
      <c r="AW39" s="183"/>
      <c r="AX39" s="183"/>
      <c r="AY39" s="183"/>
      <c r="AZ39" s="183"/>
      <c r="BA39" s="183"/>
      <c r="BB39" s="183"/>
      <c r="BC39" s="183"/>
      <c r="BD39" s="183"/>
      <c r="BE39" s="183"/>
      <c r="BF39" s="183"/>
    </row>
    <row r="40" spans="1:58" ht="20" customHeight="1" x14ac:dyDescent="0.2">
      <c r="A40" s="200"/>
      <c r="B40" s="213"/>
      <c r="C40" s="2"/>
      <c r="D40" s="59" t="str">
        <f>IF(AND(E33="yes",E36=""),"Estimated daily production rate from 1P","")</f>
        <v/>
      </c>
      <c r="E40" s="186" t="str">
        <f>IF(D40="","",IFERROR(ROUND(E37/E31/365,0),""))</f>
        <v/>
      </c>
      <c r="F40" s="115" t="str">
        <f>IF(E40="","",VLOOKUP(E15,'3.0. Lists'!B14:C16,2,0))</f>
        <v/>
      </c>
      <c r="G40" s="183"/>
      <c r="H40" s="183"/>
      <c r="I40" s="183"/>
      <c r="J40" s="183"/>
      <c r="K40" s="183"/>
      <c r="L40" s="183"/>
      <c r="M40" s="183"/>
      <c r="N40" s="183"/>
      <c r="O40" s="183"/>
      <c r="P40" s="183"/>
      <c r="Q40" s="183"/>
      <c r="R40" s="183"/>
      <c r="S40" s="183"/>
      <c r="T40" s="183"/>
      <c r="U40" s="183"/>
      <c r="V40" s="183"/>
      <c r="W40" s="183"/>
      <c r="X40" s="183"/>
      <c r="Y40" s="183"/>
      <c r="Z40" s="213"/>
      <c r="AA40" s="21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200"/>
      <c r="AX40" s="200"/>
      <c r="AY40" s="200"/>
      <c r="AZ40" s="200"/>
      <c r="BA40" s="200"/>
      <c r="BB40" s="200"/>
      <c r="BC40" s="200"/>
      <c r="BD40" s="200"/>
      <c r="BE40" s="200"/>
      <c r="BF40" s="200"/>
    </row>
    <row r="41" spans="1:58" ht="20" x14ac:dyDescent="0.2">
      <c r="A41" s="200"/>
      <c r="B41" s="213"/>
      <c r="C41" s="2"/>
      <c r="D41" s="59" t="s">
        <v>724</v>
      </c>
      <c r="E41" s="192" t="str">
        <f>IFERROR(VLOOKUP(E15,'3.0. Lists'!D13:G16,3,0),"")</f>
        <v/>
      </c>
      <c r="F41" s="115" t="str">
        <f>IFERROR(VLOOKUP(E41,'3.0. Lists'!F14:G16,2,0),"")</f>
        <v/>
      </c>
      <c r="G41" s="183"/>
      <c r="H41" s="235"/>
      <c r="I41" s="183"/>
      <c r="J41" s="183"/>
      <c r="K41" s="183"/>
      <c r="L41" s="183"/>
      <c r="M41" s="183"/>
      <c r="N41" s="183"/>
      <c r="O41" s="183"/>
      <c r="P41" s="183"/>
      <c r="Q41" s="183"/>
      <c r="R41" s="183"/>
      <c r="S41" s="183"/>
      <c r="T41" s="183"/>
      <c r="U41" s="183"/>
      <c r="V41" s="183"/>
      <c r="W41" s="183"/>
      <c r="X41" s="183"/>
      <c r="Y41" s="183"/>
      <c r="Z41" s="213"/>
      <c r="AA41" s="21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200"/>
      <c r="AX41" s="200"/>
      <c r="AY41" s="200"/>
      <c r="AZ41" s="200"/>
      <c r="BA41" s="200"/>
      <c r="BB41" s="200"/>
      <c r="BC41" s="200"/>
      <c r="BD41" s="200"/>
      <c r="BE41" s="200"/>
      <c r="BF41" s="200"/>
    </row>
    <row r="42" spans="1:58" ht="22" customHeight="1" x14ac:dyDescent="0.2">
      <c r="A42" s="200"/>
      <c r="B42" s="200"/>
      <c r="C42" s="2"/>
      <c r="D42" s="54"/>
      <c r="E42" s="54"/>
      <c r="F42" s="54"/>
      <c r="G42" s="183"/>
      <c r="H42" s="183"/>
      <c r="I42" s="183"/>
      <c r="J42" s="183"/>
      <c r="K42" s="183"/>
      <c r="L42" s="183"/>
      <c r="M42" s="183"/>
      <c r="N42" s="183"/>
      <c r="O42" s="183"/>
      <c r="P42" s="183"/>
      <c r="Q42" s="183"/>
      <c r="R42" s="183"/>
      <c r="S42" s="183"/>
      <c r="T42" s="183"/>
      <c r="U42" s="183"/>
      <c r="V42" s="183"/>
      <c r="W42" s="183"/>
      <c r="X42" s="183"/>
      <c r="Y42" s="183"/>
      <c r="Z42" s="213"/>
      <c r="AA42" s="21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200"/>
      <c r="AX42" s="200"/>
      <c r="AY42" s="200"/>
      <c r="AZ42" s="200"/>
      <c r="BA42" s="200"/>
      <c r="BB42" s="200"/>
      <c r="BC42" s="200"/>
      <c r="BD42" s="200"/>
      <c r="BE42" s="200"/>
      <c r="BF42" s="200"/>
    </row>
    <row r="43" spans="1:58" ht="45" customHeight="1" x14ac:dyDescent="0.2">
      <c r="A43" s="200"/>
      <c r="B43" s="213"/>
      <c r="C43" s="523" t="s">
        <v>551</v>
      </c>
      <c r="D43" s="523"/>
      <c r="E43" s="523"/>
      <c r="F43" s="52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200"/>
      <c r="AX43" s="200"/>
      <c r="AY43" s="200"/>
      <c r="AZ43" s="200"/>
      <c r="BA43" s="200"/>
      <c r="BB43" s="200"/>
      <c r="BC43" s="200"/>
      <c r="BD43" s="200"/>
      <c r="BE43" s="200"/>
      <c r="BF43" s="200"/>
    </row>
    <row r="44" spans="1:58" ht="21" customHeight="1" x14ac:dyDescent="0.2">
      <c r="A44" s="200"/>
      <c r="B44" s="200"/>
      <c r="C44" s="54"/>
      <c r="D44" s="54"/>
      <c r="E44" s="54"/>
      <c r="F44" s="54"/>
      <c r="G44" s="183"/>
      <c r="H44" s="183"/>
      <c r="I44" s="183"/>
      <c r="J44" s="183"/>
      <c r="K44" s="183"/>
      <c r="L44" s="183"/>
      <c r="M44" s="183"/>
      <c r="N44" s="183"/>
      <c r="O44" s="183"/>
      <c r="P44" s="183"/>
      <c r="Q44" s="183"/>
      <c r="R44" s="183"/>
      <c r="S44" s="183"/>
      <c r="T44" s="183"/>
      <c r="U44" s="183"/>
      <c r="V44" s="183"/>
      <c r="W44" s="183"/>
      <c r="X44" s="183"/>
      <c r="Y44" s="183"/>
      <c r="Z44" s="183"/>
      <c r="AA44" s="183"/>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row>
    <row r="45" spans="1:58" ht="21" thickBot="1" x14ac:dyDescent="0.25">
      <c r="A45" s="183"/>
      <c r="B45" s="213"/>
      <c r="C45" s="2"/>
      <c r="D45" s="333" t="s">
        <v>621</v>
      </c>
      <c r="E45" s="330"/>
      <c r="F45" s="82" t="s">
        <v>728</v>
      </c>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row>
    <row r="46" spans="1:58" ht="20" x14ac:dyDescent="0.2">
      <c r="A46" s="200"/>
      <c r="B46" s="213"/>
      <c r="C46" s="2"/>
      <c r="D46" s="79"/>
      <c r="E46" s="79"/>
      <c r="F46" s="82"/>
      <c r="G46" s="183"/>
      <c r="H46" s="183"/>
      <c r="I46" s="183"/>
      <c r="J46" s="183"/>
      <c r="K46" s="183"/>
      <c r="L46" s="183"/>
      <c r="M46" s="183"/>
      <c r="N46" s="183"/>
      <c r="O46" s="183"/>
      <c r="P46" s="183"/>
      <c r="Q46" s="183"/>
      <c r="R46" s="183"/>
      <c r="S46" s="183"/>
      <c r="T46" s="183"/>
      <c r="U46" s="183"/>
      <c r="V46" s="183"/>
      <c r="W46" s="183"/>
      <c r="X46" s="183"/>
      <c r="Y46" s="183"/>
      <c r="Z46" s="183"/>
      <c r="AA46" s="183"/>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row>
    <row r="47" spans="1:58" ht="21" thickBot="1" x14ac:dyDescent="0.25">
      <c r="A47" s="200"/>
      <c r="B47" s="213"/>
      <c r="C47" s="2"/>
      <c r="D47" s="333" t="s">
        <v>604</v>
      </c>
      <c r="E47" s="332"/>
      <c r="F47" s="82"/>
      <c r="G47" s="183"/>
      <c r="H47" s="183"/>
      <c r="I47" s="183"/>
      <c r="J47" s="183"/>
      <c r="K47" s="183"/>
      <c r="L47" s="183"/>
      <c r="M47" s="183"/>
      <c r="N47" s="183"/>
      <c r="O47" s="183"/>
      <c r="P47" s="183"/>
      <c r="Q47" s="183"/>
      <c r="R47" s="183"/>
      <c r="S47" s="183"/>
      <c r="T47" s="183"/>
      <c r="U47" s="183"/>
      <c r="V47" s="183"/>
      <c r="W47" s="183"/>
      <c r="X47" s="183"/>
      <c r="Y47" s="183"/>
      <c r="Z47" s="183"/>
      <c r="AA47" s="183"/>
      <c r="AB47" s="200"/>
      <c r="AC47" s="200"/>
      <c r="AD47" s="200"/>
      <c r="AE47" s="200"/>
      <c r="AF47" s="200"/>
      <c r="AG47" s="200"/>
      <c r="AH47" s="200"/>
      <c r="AI47" s="200"/>
      <c r="AJ47" s="200"/>
      <c r="AK47" s="200"/>
      <c r="AL47" s="200"/>
      <c r="AM47" s="200"/>
      <c r="AN47" s="200"/>
      <c r="AO47" s="200"/>
      <c r="AP47" s="200"/>
      <c r="AQ47" s="200"/>
      <c r="AR47" s="200"/>
      <c r="AS47" s="200"/>
      <c r="AT47" s="200"/>
      <c r="AU47" s="200"/>
      <c r="AV47" s="200"/>
      <c r="AW47" s="200"/>
      <c r="AX47" s="200"/>
      <c r="AY47" s="200"/>
      <c r="AZ47" s="200"/>
      <c r="BA47" s="200"/>
      <c r="BB47" s="200"/>
      <c r="BC47" s="200"/>
      <c r="BD47" s="200"/>
      <c r="BE47" s="200"/>
      <c r="BF47" s="200"/>
    </row>
    <row r="48" spans="1:58" ht="15.75" customHeight="1" thickBot="1" x14ac:dyDescent="0.25">
      <c r="A48" s="200"/>
      <c r="B48" s="213"/>
      <c r="C48" s="54"/>
      <c r="D48" s="59"/>
      <c r="E48" s="59"/>
      <c r="F48" s="115"/>
      <c r="G48" s="183"/>
      <c r="H48" s="183"/>
      <c r="I48" s="183"/>
      <c r="J48" s="183"/>
      <c r="K48" s="183"/>
      <c r="L48" s="183"/>
      <c r="M48" s="183"/>
      <c r="N48" s="183"/>
      <c r="O48" s="183"/>
      <c r="P48" s="183"/>
      <c r="Q48" s="183"/>
      <c r="R48" s="183"/>
      <c r="S48" s="183"/>
      <c r="T48" s="183"/>
      <c r="U48" s="183"/>
      <c r="V48" s="183"/>
      <c r="W48" s="183"/>
      <c r="X48" s="183"/>
      <c r="Y48" s="183"/>
      <c r="Z48" s="183"/>
      <c r="AA48" s="183"/>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00"/>
      <c r="BE48" s="200"/>
      <c r="BF48" s="200"/>
    </row>
    <row r="49" spans="1:58" ht="20" customHeight="1" thickBot="1" x14ac:dyDescent="0.25">
      <c r="A49" s="183"/>
      <c r="B49" s="213"/>
      <c r="C49" s="2"/>
      <c r="D49" s="79" t="s">
        <v>638</v>
      </c>
      <c r="E49" s="106"/>
      <c r="F49" s="119" t="str">
        <f>IF(E47="custom",IF(ISBLANK(E49),"please specify the value of the Custom land disturbance factor","% of area degraded/ year"),"")</f>
        <v/>
      </c>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200"/>
      <c r="AM49" s="200"/>
      <c r="AN49" s="200"/>
      <c r="AO49" s="200"/>
      <c r="AP49" s="200"/>
      <c r="AQ49" s="200"/>
      <c r="AR49" s="200"/>
      <c r="AS49" s="200"/>
      <c r="AT49" s="200"/>
      <c r="AU49" s="200"/>
      <c r="AV49" s="200"/>
      <c r="AW49" s="200"/>
      <c r="AX49" s="200"/>
      <c r="AY49" s="200"/>
      <c r="AZ49" s="200"/>
      <c r="BA49" s="200"/>
      <c r="BB49" s="200"/>
      <c r="BC49" s="200"/>
      <c r="BD49" s="200"/>
      <c r="BE49" s="200"/>
      <c r="BF49" s="200"/>
    </row>
    <row r="50" spans="1:58" ht="18" customHeight="1" x14ac:dyDescent="0.2">
      <c r="A50" s="200"/>
      <c r="B50" s="213"/>
      <c r="C50" s="2"/>
      <c r="D50" s="79" t="s">
        <v>555</v>
      </c>
      <c r="E50" s="84" t="str">
        <f>IFERROR(IF(E47="Custom",E49,VLOOKUP(E47,'3.0. Lists'!C50:D52,2,0)),"")</f>
        <v/>
      </c>
      <c r="F50" s="82" t="s">
        <v>726</v>
      </c>
      <c r="G50" s="183"/>
      <c r="H50" s="183"/>
      <c r="I50" s="183"/>
      <c r="J50" s="183"/>
      <c r="K50" s="183"/>
      <c r="L50" s="183"/>
      <c r="M50" s="183"/>
      <c r="N50" s="183"/>
      <c r="O50" s="183"/>
      <c r="P50" s="183"/>
      <c r="Q50" s="183"/>
      <c r="R50" s="183"/>
      <c r="S50" s="183"/>
      <c r="T50" s="183"/>
      <c r="U50" s="183"/>
      <c r="V50" s="183"/>
      <c r="W50" s="183"/>
      <c r="X50" s="183"/>
      <c r="Y50" s="183"/>
      <c r="Z50" s="183"/>
      <c r="AA50" s="183"/>
      <c r="AB50" s="183"/>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0"/>
      <c r="AY50" s="200"/>
      <c r="AZ50" s="200"/>
      <c r="BA50" s="200"/>
      <c r="BB50" s="200"/>
      <c r="BC50" s="200"/>
      <c r="BD50" s="200"/>
      <c r="BE50" s="200"/>
      <c r="BF50" s="200"/>
    </row>
    <row r="51" spans="1:58" ht="15.75" customHeight="1" x14ac:dyDescent="0.2">
      <c r="A51" s="200"/>
      <c r="B51" s="213"/>
      <c r="C51" s="2"/>
      <c r="D51" s="79"/>
      <c r="E51" s="79"/>
      <c r="F51" s="115"/>
      <c r="G51" s="183"/>
      <c r="H51" s="183"/>
      <c r="I51" s="183"/>
      <c r="J51" s="183"/>
      <c r="K51" s="183"/>
      <c r="L51" s="183"/>
      <c r="M51" s="183"/>
      <c r="N51" s="183"/>
      <c r="O51" s="183"/>
      <c r="P51" s="183"/>
      <c r="Q51" s="183"/>
      <c r="R51" s="183"/>
      <c r="S51" s="183"/>
      <c r="T51" s="183"/>
      <c r="U51" s="183"/>
      <c r="V51" s="183"/>
      <c r="W51" s="183"/>
      <c r="X51" s="183"/>
      <c r="Y51" s="183"/>
      <c r="Z51" s="183"/>
      <c r="AA51" s="183"/>
      <c r="AB51" s="183"/>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0"/>
      <c r="AY51" s="200"/>
      <c r="AZ51" s="200"/>
      <c r="BA51" s="200"/>
      <c r="BB51" s="200"/>
      <c r="BC51" s="200"/>
      <c r="BD51" s="200"/>
      <c r="BE51" s="200"/>
      <c r="BF51" s="200"/>
    </row>
    <row r="52" spans="1:58" ht="15.75" customHeight="1" x14ac:dyDescent="0.2">
      <c r="A52" s="200"/>
      <c r="B52" s="213"/>
      <c r="C52" s="54"/>
      <c r="D52" s="79" t="s">
        <v>553</v>
      </c>
      <c r="E52" s="86">
        <f>'2.0. Land Assumptions'!L19</f>
        <v>18</v>
      </c>
      <c r="F52" s="82" t="s">
        <v>531</v>
      </c>
      <c r="G52" s="183"/>
      <c r="H52" s="183"/>
      <c r="I52" s="183"/>
      <c r="J52" s="183"/>
      <c r="K52" s="183"/>
      <c r="L52" s="183"/>
      <c r="M52" s="183"/>
      <c r="N52" s="183"/>
      <c r="O52" s="183"/>
      <c r="P52" s="183"/>
      <c r="Q52" s="183"/>
      <c r="R52" s="183"/>
      <c r="S52" s="183"/>
      <c r="T52" s="183"/>
      <c r="U52" s="183"/>
      <c r="V52" s="183"/>
      <c r="W52" s="183"/>
      <c r="X52" s="183"/>
      <c r="Y52" s="183"/>
      <c r="Z52" s="183"/>
      <c r="AA52" s="183"/>
      <c r="AB52" s="183"/>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00"/>
      <c r="BE52" s="200"/>
      <c r="BF52" s="200"/>
    </row>
    <row r="53" spans="1:58" ht="15.75" customHeight="1" x14ac:dyDescent="0.2">
      <c r="A53" s="200"/>
      <c r="B53" s="213"/>
      <c r="C53" s="54"/>
      <c r="D53" s="87" t="s">
        <v>637</v>
      </c>
      <c r="E53" s="86" t="str">
        <f>IFERROR(E50*(MIN(E52,E19-E17)),"")</f>
        <v/>
      </c>
      <c r="F53" s="82" t="s">
        <v>554</v>
      </c>
      <c r="G53" s="183"/>
      <c r="H53" s="183"/>
      <c r="I53" s="183"/>
      <c r="J53" s="183"/>
      <c r="K53" s="183"/>
      <c r="L53" s="183"/>
      <c r="M53" s="183"/>
      <c r="N53" s="183"/>
      <c r="O53" s="183"/>
      <c r="P53" s="183"/>
      <c r="Q53" s="183"/>
      <c r="R53" s="183"/>
      <c r="S53" s="183"/>
      <c r="T53" s="183"/>
      <c r="U53" s="183"/>
      <c r="V53" s="183"/>
      <c r="W53" s="183"/>
      <c r="X53" s="183"/>
      <c r="Y53" s="183"/>
      <c r="Z53" s="183"/>
      <c r="AA53" s="183"/>
      <c r="AB53" s="200"/>
      <c r="AC53" s="200"/>
      <c r="AD53" s="200"/>
      <c r="AE53" s="200"/>
      <c r="AF53" s="183"/>
      <c r="AG53" s="200"/>
      <c r="AH53" s="200"/>
      <c r="AI53" s="200"/>
      <c r="AJ53" s="200"/>
      <c r="AK53" s="200"/>
      <c r="AL53" s="200"/>
      <c r="AM53" s="200"/>
      <c r="AN53" s="200"/>
      <c r="AO53" s="200"/>
      <c r="AP53" s="200"/>
      <c r="AQ53" s="200"/>
      <c r="AR53" s="200"/>
      <c r="AS53" s="200"/>
      <c r="AT53" s="200"/>
      <c r="AU53" s="200"/>
      <c r="AV53" s="200"/>
      <c r="AW53" s="200"/>
      <c r="AX53" s="200"/>
      <c r="AY53" s="200"/>
      <c r="AZ53" s="200"/>
      <c r="BA53" s="200"/>
      <c r="BB53" s="200"/>
      <c r="BC53" s="200"/>
      <c r="BD53" s="200"/>
      <c r="BE53" s="200"/>
      <c r="BF53" s="200"/>
    </row>
    <row r="54" spans="1:58" ht="15.75" customHeight="1" x14ac:dyDescent="0.2">
      <c r="A54" s="200"/>
      <c r="B54" s="213"/>
      <c r="C54" s="54"/>
      <c r="D54" s="87" t="s">
        <v>827</v>
      </c>
      <c r="E54" s="186" t="str">
        <f>IFERROR(E50*(E19-E17),"")</f>
        <v/>
      </c>
      <c r="F54" s="82" t="s">
        <v>554</v>
      </c>
      <c r="G54" s="183"/>
      <c r="H54" s="183"/>
      <c r="I54" s="183"/>
      <c r="J54" s="183"/>
      <c r="K54" s="183"/>
      <c r="L54" s="183"/>
      <c r="M54" s="183"/>
      <c r="N54" s="183"/>
      <c r="O54" s="183"/>
      <c r="P54" s="183"/>
      <c r="Q54" s="183"/>
      <c r="R54" s="183"/>
      <c r="S54" s="183"/>
      <c r="T54" s="183"/>
      <c r="U54" s="183"/>
      <c r="V54" s="183"/>
      <c r="W54" s="183"/>
      <c r="X54" s="183"/>
      <c r="Y54" s="183"/>
      <c r="Z54" s="183"/>
      <c r="AA54" s="183"/>
      <c r="AB54" s="200"/>
      <c r="AC54" s="200"/>
      <c r="AD54" s="200"/>
      <c r="AE54" s="200"/>
      <c r="AF54" s="183"/>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00"/>
      <c r="BE54" s="200"/>
      <c r="BF54" s="200"/>
    </row>
    <row r="55" spans="1:58" ht="15.75" customHeight="1" x14ac:dyDescent="0.2">
      <c r="A55" s="200"/>
      <c r="B55" s="213"/>
      <c r="C55" s="54"/>
      <c r="D55" s="79"/>
      <c r="E55" s="79"/>
      <c r="F55" s="82"/>
      <c r="G55" s="183"/>
      <c r="H55" s="183"/>
      <c r="I55" s="183"/>
      <c r="J55" s="232"/>
      <c r="K55" s="232"/>
      <c r="L55" s="183"/>
      <c r="M55" s="183"/>
      <c r="N55" s="183"/>
      <c r="O55" s="183"/>
      <c r="P55" s="183"/>
      <c r="Q55" s="183"/>
      <c r="R55" s="183"/>
      <c r="S55" s="183"/>
      <c r="T55" s="183"/>
      <c r="U55" s="183"/>
      <c r="V55" s="183"/>
      <c r="W55" s="183"/>
      <c r="X55" s="183"/>
      <c r="Y55" s="183"/>
      <c r="Z55" s="183"/>
      <c r="AA55" s="183"/>
      <c r="AB55" s="200"/>
      <c r="AC55" s="200"/>
      <c r="AD55" s="200"/>
      <c r="AE55" s="200"/>
      <c r="AF55" s="183"/>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00"/>
      <c r="BE55" s="200"/>
      <c r="BF55" s="200"/>
    </row>
    <row r="56" spans="1:58" ht="15.75" customHeight="1" x14ac:dyDescent="0.2">
      <c r="A56" s="200"/>
      <c r="B56" s="213"/>
      <c r="C56" s="54"/>
      <c r="D56" s="79" t="s">
        <v>725</v>
      </c>
      <c r="E56" s="85" t="str">
        <f>IFERROR(VLOOKUP(E10,'2.0. Land Assumptions'!C$13:I$226,7,0),"")</f>
        <v/>
      </c>
      <c r="F56" s="189" t="s">
        <v>729</v>
      </c>
      <c r="G56" s="183"/>
      <c r="H56" s="183"/>
      <c r="I56" s="183"/>
      <c r="J56" s="232"/>
      <c r="K56" s="183"/>
      <c r="L56" s="183"/>
      <c r="M56" s="183"/>
      <c r="N56" s="183"/>
      <c r="O56" s="183"/>
      <c r="P56" s="183"/>
      <c r="Q56" s="183"/>
      <c r="R56" s="183"/>
      <c r="S56" s="183"/>
      <c r="T56" s="183"/>
      <c r="U56" s="183"/>
      <c r="V56" s="183"/>
      <c r="W56" s="183"/>
      <c r="X56" s="183"/>
      <c r="Y56" s="183"/>
      <c r="Z56" s="183"/>
      <c r="AA56" s="183"/>
      <c r="AB56" s="200"/>
      <c r="AC56" s="200"/>
      <c r="AD56" s="200"/>
      <c r="AE56" s="200"/>
      <c r="AF56" s="183"/>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00"/>
      <c r="BE56" s="200"/>
      <c r="BF56" s="200"/>
    </row>
    <row r="57" spans="1:58" ht="15.75" customHeight="1" x14ac:dyDescent="0.2">
      <c r="A57" s="200"/>
      <c r="B57" s="213"/>
      <c r="C57" s="54"/>
      <c r="D57" s="54"/>
      <c r="E57" s="54"/>
      <c r="F57" s="54"/>
      <c r="G57" s="183"/>
      <c r="H57" s="183"/>
      <c r="I57" s="183"/>
      <c r="J57" s="183"/>
      <c r="K57" s="183"/>
      <c r="L57" s="183"/>
      <c r="M57" s="183"/>
      <c r="N57" s="183"/>
      <c r="O57" s="183"/>
      <c r="P57" s="183"/>
      <c r="Q57" s="183"/>
      <c r="R57" s="183"/>
      <c r="S57" s="183"/>
      <c r="T57" s="183"/>
      <c r="U57" s="183"/>
      <c r="V57" s="183"/>
      <c r="W57" s="183"/>
      <c r="X57" s="183"/>
      <c r="Y57" s="183"/>
      <c r="Z57" s="183"/>
      <c r="AA57" s="183"/>
      <c r="AB57" s="200"/>
      <c r="AC57" s="200"/>
      <c r="AD57" s="200"/>
      <c r="AE57" s="200"/>
      <c r="AF57" s="183"/>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00"/>
      <c r="BE57" s="200"/>
      <c r="BF57" s="200"/>
    </row>
    <row r="58" spans="1:58" ht="15.75" customHeight="1" x14ac:dyDescent="0.2">
      <c r="A58" s="200"/>
      <c r="B58" s="213"/>
      <c r="C58" s="54"/>
      <c r="D58" s="54"/>
      <c r="E58" s="54"/>
      <c r="F58" s="54"/>
      <c r="G58" s="183"/>
      <c r="H58" s="183"/>
      <c r="I58" s="183"/>
      <c r="J58" s="183"/>
      <c r="K58" s="183"/>
      <c r="L58" s="183"/>
      <c r="M58" s="183"/>
      <c r="N58" s="183"/>
      <c r="O58" s="183"/>
      <c r="P58" s="183"/>
      <c r="Q58" s="183"/>
      <c r="R58" s="183"/>
      <c r="S58" s="183"/>
      <c r="T58" s="183"/>
      <c r="U58" s="183"/>
      <c r="V58" s="183"/>
      <c r="W58" s="183"/>
      <c r="X58" s="183"/>
      <c r="Y58" s="183"/>
      <c r="Z58" s="183"/>
      <c r="AA58" s="183"/>
      <c r="AB58" s="200"/>
      <c r="AC58" s="200"/>
      <c r="AD58" s="200"/>
      <c r="AE58" s="200"/>
      <c r="AF58" s="183"/>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row>
    <row r="59" spans="1:58" ht="15.75" customHeight="1" x14ac:dyDescent="0.2">
      <c r="A59" s="200"/>
      <c r="B59" s="213"/>
      <c r="C59" s="54"/>
      <c r="D59" s="54"/>
      <c r="E59" s="54"/>
      <c r="F59" s="57"/>
      <c r="G59" s="183"/>
      <c r="H59" s="183"/>
      <c r="I59" s="213"/>
      <c r="J59" s="213"/>
      <c r="K59" s="213"/>
      <c r="L59" s="213"/>
      <c r="M59" s="213"/>
      <c r="N59" s="213"/>
      <c r="O59" s="213"/>
      <c r="P59" s="213"/>
      <c r="Q59" s="213"/>
      <c r="R59" s="213"/>
      <c r="S59" s="213"/>
      <c r="T59" s="213"/>
      <c r="U59" s="213"/>
      <c r="V59" s="213"/>
      <c r="W59" s="213"/>
      <c r="X59" s="213"/>
      <c r="Y59" s="213"/>
      <c r="Z59" s="213"/>
      <c r="AA59" s="213"/>
      <c r="AB59" s="200"/>
      <c r="AC59" s="200"/>
      <c r="AD59" s="200"/>
      <c r="AE59" s="200"/>
      <c r="AF59" s="183"/>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00"/>
      <c r="BE59" s="200"/>
      <c r="BF59" s="200"/>
    </row>
    <row r="60" spans="1:58" ht="15.75" customHeight="1" x14ac:dyDescent="0.2">
      <c r="A60" s="200"/>
      <c r="B60" s="213"/>
      <c r="C60" s="213"/>
      <c r="D60" s="213"/>
      <c r="E60" s="213"/>
      <c r="F60" s="221"/>
      <c r="G60" s="213"/>
      <c r="H60" s="213"/>
      <c r="I60" s="213"/>
      <c r="J60" s="213"/>
      <c r="K60" s="213"/>
      <c r="L60" s="213"/>
      <c r="M60" s="213"/>
      <c r="N60" s="213"/>
      <c r="O60" s="213"/>
      <c r="P60" s="213"/>
      <c r="Q60" s="213"/>
      <c r="R60" s="213"/>
      <c r="S60" s="213"/>
      <c r="T60" s="213"/>
      <c r="U60" s="213"/>
      <c r="V60" s="213"/>
      <c r="W60" s="213"/>
      <c r="X60" s="213"/>
      <c r="Y60" s="213"/>
      <c r="Z60" s="213"/>
      <c r="AA60" s="213"/>
      <c r="AB60" s="200"/>
      <c r="AC60" s="200"/>
      <c r="AD60" s="200"/>
      <c r="AE60" s="200"/>
      <c r="AF60" s="183"/>
      <c r="AG60" s="200"/>
      <c r="AH60" s="200"/>
      <c r="AI60" s="200"/>
      <c r="AJ60" s="200"/>
      <c r="AK60" s="200"/>
      <c r="AL60" s="200"/>
      <c r="AM60" s="200"/>
      <c r="AN60" s="200"/>
      <c r="AO60" s="200"/>
      <c r="AP60" s="200"/>
      <c r="AQ60" s="200"/>
      <c r="AR60" s="200"/>
      <c r="AS60" s="200"/>
      <c r="AT60" s="200"/>
      <c r="AU60" s="200"/>
      <c r="AV60" s="200"/>
      <c r="AW60" s="200"/>
      <c r="AX60" s="200"/>
      <c r="AY60" s="200"/>
      <c r="AZ60" s="200"/>
      <c r="BA60" s="200"/>
      <c r="BB60" s="200"/>
      <c r="BC60" s="200"/>
      <c r="BD60" s="200"/>
      <c r="BE60" s="200"/>
      <c r="BF60" s="200"/>
    </row>
    <row r="61" spans="1:58" ht="15.75" customHeight="1" x14ac:dyDescent="0.2">
      <c r="A61" s="200"/>
      <c r="B61" s="213"/>
      <c r="C61" s="213"/>
      <c r="D61" s="213"/>
      <c r="E61" s="213"/>
      <c r="F61" s="221"/>
      <c r="G61" s="213"/>
      <c r="H61" s="213"/>
      <c r="I61" s="213"/>
      <c r="J61" s="213"/>
      <c r="K61" s="213"/>
      <c r="L61" s="213"/>
      <c r="M61" s="213"/>
      <c r="N61" s="213"/>
      <c r="O61" s="213"/>
      <c r="P61" s="213"/>
      <c r="Q61" s="213"/>
      <c r="R61" s="213"/>
      <c r="S61" s="213"/>
      <c r="T61" s="213"/>
      <c r="U61" s="213"/>
      <c r="V61" s="213"/>
      <c r="W61" s="213"/>
      <c r="X61" s="213"/>
      <c r="Y61" s="213"/>
      <c r="Z61" s="213"/>
      <c r="AA61" s="213"/>
      <c r="AB61" s="200"/>
      <c r="AC61" s="200"/>
      <c r="AD61" s="200"/>
      <c r="AE61" s="200"/>
      <c r="AF61" s="200"/>
      <c r="AG61" s="200"/>
      <c r="AH61" s="200"/>
      <c r="AI61" s="200"/>
      <c r="AJ61" s="200"/>
      <c r="AK61" s="200"/>
      <c r="AL61" s="200"/>
      <c r="AM61" s="200"/>
      <c r="AN61" s="200"/>
      <c r="AO61" s="200"/>
      <c r="AP61" s="200"/>
      <c r="AQ61" s="200"/>
      <c r="AR61" s="200"/>
      <c r="AS61" s="200"/>
      <c r="AT61" s="200"/>
      <c r="AU61" s="200"/>
      <c r="AV61" s="200"/>
      <c r="AW61" s="200"/>
      <c r="AX61" s="200"/>
      <c r="AY61" s="200"/>
      <c r="AZ61" s="200"/>
      <c r="BA61" s="200"/>
      <c r="BB61" s="200"/>
      <c r="BC61" s="200"/>
      <c r="BD61" s="200"/>
      <c r="BE61" s="200"/>
      <c r="BF61" s="200"/>
    </row>
    <row r="62" spans="1:58" ht="15.75" customHeight="1" x14ac:dyDescent="0.2">
      <c r="A62" s="200"/>
      <c r="B62" s="213"/>
      <c r="C62" s="213"/>
      <c r="D62" s="213"/>
      <c r="E62" s="213"/>
      <c r="F62" s="221"/>
      <c r="G62" s="213"/>
      <c r="H62" s="213"/>
      <c r="I62" s="213"/>
      <c r="J62" s="213"/>
      <c r="K62" s="213"/>
      <c r="L62" s="213"/>
      <c r="M62" s="213"/>
      <c r="N62" s="213"/>
      <c r="O62" s="213"/>
      <c r="P62" s="213"/>
      <c r="Q62" s="213"/>
      <c r="R62" s="213"/>
      <c r="S62" s="213"/>
      <c r="T62" s="213"/>
      <c r="U62" s="213"/>
      <c r="V62" s="213"/>
      <c r="W62" s="213"/>
      <c r="X62" s="213"/>
      <c r="Y62" s="213"/>
      <c r="Z62" s="213"/>
      <c r="AA62" s="213"/>
      <c r="AB62" s="200"/>
      <c r="AC62" s="200"/>
      <c r="AD62" s="200"/>
      <c r="AE62" s="200"/>
      <c r="AF62" s="200"/>
      <c r="AG62" s="200"/>
      <c r="AH62" s="200"/>
      <c r="AI62" s="200"/>
      <c r="AJ62" s="200"/>
      <c r="AK62" s="200"/>
      <c r="AL62" s="200"/>
      <c r="AM62" s="200"/>
      <c r="AN62" s="200"/>
      <c r="AO62" s="200"/>
      <c r="AP62" s="200"/>
      <c r="AQ62" s="200"/>
      <c r="AR62" s="200"/>
      <c r="AS62" s="200"/>
      <c r="AT62" s="200"/>
      <c r="AU62" s="200"/>
      <c r="AV62" s="200"/>
      <c r="AW62" s="200"/>
      <c r="AX62" s="200"/>
      <c r="AY62" s="200"/>
      <c r="AZ62" s="200"/>
      <c r="BA62" s="200"/>
      <c r="BB62" s="200"/>
      <c r="BC62" s="200"/>
      <c r="BD62" s="200"/>
      <c r="BE62" s="200"/>
      <c r="BF62" s="200"/>
    </row>
    <row r="63" spans="1:58" ht="15.75" customHeight="1" x14ac:dyDescent="0.2">
      <c r="A63" s="200"/>
      <c r="B63" s="213"/>
      <c r="C63" s="213"/>
      <c r="D63" s="213"/>
      <c r="E63" s="213"/>
      <c r="F63" s="221"/>
      <c r="G63" s="213"/>
      <c r="H63" s="213"/>
      <c r="I63" s="213"/>
      <c r="J63" s="213"/>
      <c r="K63" s="213"/>
      <c r="L63" s="213"/>
      <c r="M63" s="213"/>
      <c r="N63" s="213"/>
      <c r="O63" s="213"/>
      <c r="P63" s="213"/>
      <c r="Q63" s="213"/>
      <c r="R63" s="213"/>
      <c r="S63" s="213"/>
      <c r="T63" s="213"/>
      <c r="U63" s="213"/>
      <c r="V63" s="213"/>
      <c r="W63" s="213"/>
      <c r="X63" s="213"/>
      <c r="Y63" s="213"/>
      <c r="Z63" s="213"/>
      <c r="AA63" s="213"/>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00"/>
      <c r="BE63" s="200"/>
      <c r="BF63" s="200"/>
    </row>
    <row r="64" spans="1:58" ht="15.75" customHeight="1" x14ac:dyDescent="0.2">
      <c r="A64" s="200"/>
      <c r="B64" s="213"/>
      <c r="C64" s="213"/>
      <c r="D64" s="213"/>
      <c r="E64" s="213"/>
      <c r="F64" s="221"/>
      <c r="G64" s="213"/>
      <c r="H64" s="213"/>
      <c r="I64" s="213"/>
      <c r="J64" s="213"/>
      <c r="K64" s="213"/>
      <c r="L64" s="213"/>
      <c r="M64" s="213"/>
      <c r="N64" s="213"/>
      <c r="O64" s="213"/>
      <c r="P64" s="213"/>
      <c r="Q64" s="213"/>
      <c r="R64" s="213"/>
      <c r="S64" s="213"/>
      <c r="T64" s="213"/>
      <c r="U64" s="213"/>
      <c r="V64" s="213"/>
      <c r="W64" s="213"/>
      <c r="X64" s="213"/>
      <c r="Y64" s="213"/>
      <c r="Z64" s="213"/>
      <c r="AA64" s="213"/>
      <c r="AB64" s="200"/>
      <c r="AC64" s="200"/>
      <c r="AD64" s="200"/>
      <c r="AE64" s="200"/>
      <c r="AF64" s="200"/>
      <c r="AG64" s="200"/>
      <c r="AH64" s="200"/>
      <c r="AI64" s="200"/>
      <c r="AJ64" s="200"/>
      <c r="AK64" s="200"/>
      <c r="AL64" s="200"/>
      <c r="AM64" s="200"/>
      <c r="AN64" s="200"/>
      <c r="AO64" s="200"/>
      <c r="AP64" s="200"/>
      <c r="AQ64" s="200"/>
      <c r="AR64" s="200"/>
      <c r="AS64" s="200"/>
      <c r="AT64" s="200"/>
      <c r="AU64" s="200"/>
      <c r="AV64" s="200"/>
      <c r="AW64" s="200"/>
      <c r="AX64" s="200"/>
      <c r="AY64" s="200"/>
      <c r="AZ64" s="200"/>
      <c r="BA64" s="200"/>
      <c r="BB64" s="200"/>
      <c r="BC64" s="200"/>
      <c r="BD64" s="200"/>
      <c r="BE64" s="200"/>
      <c r="BF64" s="200"/>
    </row>
    <row r="65" spans="1:58" ht="15.75" customHeight="1" x14ac:dyDescent="0.2">
      <c r="A65" s="200"/>
      <c r="B65" s="213"/>
      <c r="C65" s="213"/>
      <c r="D65" s="213"/>
      <c r="E65" s="213"/>
      <c r="F65" s="221"/>
      <c r="G65" s="213"/>
      <c r="H65" s="213"/>
      <c r="I65" s="213"/>
      <c r="J65" s="213"/>
      <c r="K65" s="213"/>
      <c r="L65" s="213"/>
      <c r="M65" s="213"/>
      <c r="N65" s="213"/>
      <c r="O65" s="213"/>
      <c r="P65" s="213"/>
      <c r="Q65" s="213"/>
      <c r="R65" s="213"/>
      <c r="S65" s="213"/>
      <c r="T65" s="213"/>
      <c r="U65" s="213"/>
      <c r="V65" s="213"/>
      <c r="W65" s="213"/>
      <c r="X65" s="213"/>
      <c r="Y65" s="213"/>
      <c r="Z65" s="213"/>
      <c r="AA65" s="213"/>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0"/>
      <c r="BF65" s="200"/>
    </row>
    <row r="66" spans="1:58" ht="15.75" customHeight="1" x14ac:dyDescent="0.2">
      <c r="A66" s="200"/>
      <c r="B66" s="200"/>
      <c r="C66" s="200"/>
      <c r="D66" s="200"/>
      <c r="E66" s="200"/>
      <c r="F66" s="200"/>
      <c r="G66" s="200"/>
      <c r="H66" s="183"/>
      <c r="I66" s="200"/>
      <c r="J66" s="200"/>
      <c r="K66" s="200"/>
      <c r="L66" s="200"/>
      <c r="M66" s="200"/>
      <c r="N66" s="200"/>
      <c r="O66" s="200"/>
      <c r="P66" s="200"/>
      <c r="Q66" s="200"/>
      <c r="R66" s="183"/>
      <c r="S66" s="183"/>
      <c r="T66" s="183"/>
      <c r="U66" s="183"/>
      <c r="V66" s="183"/>
      <c r="W66" s="183"/>
      <c r="X66" s="183"/>
      <c r="Y66" s="200"/>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0"/>
      <c r="AW66" s="200"/>
      <c r="AX66" s="200"/>
      <c r="AY66" s="200"/>
      <c r="AZ66" s="200"/>
      <c r="BA66" s="200"/>
      <c r="BB66" s="200"/>
      <c r="BC66" s="200"/>
      <c r="BD66" s="200"/>
      <c r="BE66" s="200"/>
      <c r="BF66" s="200"/>
    </row>
    <row r="67" spans="1:58" ht="15.75" customHeight="1" x14ac:dyDescent="0.2">
      <c r="A67" s="200"/>
      <c r="B67" s="200"/>
      <c r="C67" s="200"/>
      <c r="D67" s="200"/>
      <c r="E67" s="200"/>
      <c r="F67" s="200"/>
      <c r="G67" s="200"/>
      <c r="H67" s="183"/>
      <c r="I67" s="200"/>
      <c r="J67" s="200"/>
      <c r="K67" s="200"/>
      <c r="L67" s="200"/>
      <c r="M67" s="200"/>
      <c r="N67" s="200"/>
      <c r="O67" s="200"/>
      <c r="P67" s="200"/>
      <c r="Q67" s="200"/>
      <c r="R67" s="183"/>
      <c r="S67" s="183"/>
      <c r="T67" s="183"/>
      <c r="U67" s="183"/>
      <c r="V67" s="183"/>
      <c r="W67" s="183"/>
      <c r="X67" s="183"/>
      <c r="Y67" s="200"/>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00"/>
      <c r="BE67" s="200"/>
      <c r="BF67" s="200"/>
    </row>
    <row r="68" spans="1:58" ht="15.75" customHeight="1" x14ac:dyDescent="0.2">
      <c r="A68" s="200"/>
      <c r="B68" s="200"/>
      <c r="C68" s="200"/>
      <c r="D68" s="200"/>
      <c r="E68" s="200"/>
      <c r="F68" s="200"/>
      <c r="G68" s="200"/>
      <c r="H68" s="183"/>
      <c r="I68" s="200"/>
      <c r="J68" s="200"/>
      <c r="K68" s="200"/>
      <c r="L68" s="200"/>
      <c r="M68" s="200"/>
      <c r="N68" s="200"/>
      <c r="O68" s="200"/>
      <c r="P68" s="200"/>
      <c r="Q68" s="200"/>
      <c r="R68" s="183"/>
      <c r="S68" s="183"/>
      <c r="T68" s="183"/>
      <c r="U68" s="183"/>
      <c r="V68" s="183"/>
      <c r="W68" s="200"/>
      <c r="X68" s="200"/>
      <c r="Y68" s="200"/>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200"/>
      <c r="AY68" s="200"/>
      <c r="AZ68" s="200"/>
      <c r="BA68" s="200"/>
      <c r="BB68" s="200"/>
      <c r="BC68" s="200"/>
      <c r="BD68" s="200"/>
      <c r="BE68" s="200"/>
      <c r="BF68" s="200"/>
    </row>
    <row r="69" spans="1:58" ht="15.75" customHeight="1" x14ac:dyDescent="0.2">
      <c r="A69" s="200"/>
      <c r="B69" s="200"/>
      <c r="C69" s="200"/>
      <c r="D69" s="200"/>
      <c r="E69" s="200"/>
      <c r="F69" s="200"/>
      <c r="G69" s="200"/>
      <c r="H69" s="183"/>
      <c r="I69" s="200"/>
      <c r="J69" s="200"/>
      <c r="K69" s="200"/>
      <c r="L69" s="200"/>
      <c r="M69" s="200"/>
      <c r="N69" s="200"/>
      <c r="O69" s="200"/>
      <c r="P69" s="200"/>
      <c r="Q69" s="200"/>
      <c r="R69" s="183"/>
      <c r="S69" s="183"/>
      <c r="T69" s="183"/>
      <c r="U69" s="183"/>
      <c r="V69" s="183"/>
      <c r="W69" s="200"/>
      <c r="X69" s="200"/>
      <c r="Y69" s="200"/>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0"/>
      <c r="AW69" s="200"/>
      <c r="AX69" s="200"/>
      <c r="AY69" s="200"/>
      <c r="AZ69" s="200"/>
      <c r="BA69" s="200"/>
      <c r="BB69" s="200"/>
      <c r="BC69" s="200"/>
      <c r="BD69" s="200"/>
      <c r="BE69" s="200"/>
      <c r="BF69" s="200"/>
    </row>
    <row r="70" spans="1:58" ht="15.75" customHeight="1" x14ac:dyDescent="0.2">
      <c r="A70" s="200"/>
      <c r="B70" s="200"/>
      <c r="C70" s="200"/>
      <c r="D70" s="200"/>
      <c r="E70" s="200"/>
      <c r="F70" s="200"/>
      <c r="G70" s="200"/>
      <c r="H70" s="183"/>
      <c r="I70" s="200"/>
      <c r="J70" s="200"/>
      <c r="K70" s="200"/>
      <c r="L70" s="200"/>
      <c r="M70" s="200"/>
      <c r="N70" s="200"/>
      <c r="O70" s="200"/>
      <c r="P70" s="200"/>
      <c r="Q70" s="200"/>
      <c r="R70" s="183"/>
      <c r="S70" s="183"/>
      <c r="T70" s="183"/>
      <c r="U70" s="183"/>
      <c r="V70" s="183"/>
      <c r="W70" s="200"/>
      <c r="X70" s="200"/>
      <c r="Y70" s="200"/>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0"/>
      <c r="BA70" s="200"/>
      <c r="BB70" s="200"/>
      <c r="BC70" s="200"/>
      <c r="BD70" s="200"/>
      <c r="BE70" s="200"/>
      <c r="BF70" s="200"/>
    </row>
    <row r="71" spans="1:58" ht="15.75" customHeight="1" x14ac:dyDescent="0.2">
      <c r="A71" s="200"/>
      <c r="B71" s="200"/>
      <c r="C71" s="200"/>
      <c r="D71" s="200"/>
      <c r="E71" s="200"/>
      <c r="F71" s="200"/>
      <c r="G71" s="200"/>
      <c r="H71" s="183"/>
      <c r="I71" s="200"/>
      <c r="J71" s="200"/>
      <c r="K71" s="200"/>
      <c r="L71" s="200"/>
      <c r="M71" s="200"/>
      <c r="N71" s="200"/>
      <c r="O71" s="200"/>
      <c r="P71" s="200"/>
      <c r="Q71" s="200"/>
      <c r="R71" s="183"/>
      <c r="S71" s="183"/>
      <c r="T71" s="183"/>
      <c r="U71" s="183"/>
      <c r="V71" s="183"/>
      <c r="W71" s="200"/>
      <c r="X71" s="200"/>
      <c r="Y71" s="200"/>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00"/>
      <c r="BE71" s="200"/>
      <c r="BF71" s="200"/>
    </row>
    <row r="72" spans="1:58" ht="15.75" customHeight="1" x14ac:dyDescent="0.2">
      <c r="A72" s="200"/>
      <c r="B72" s="200"/>
      <c r="C72" s="200"/>
      <c r="D72" s="200"/>
      <c r="E72" s="200"/>
      <c r="F72" s="200"/>
      <c r="G72" s="200"/>
      <c r="H72" s="183"/>
      <c r="I72" s="200"/>
      <c r="J72" s="200"/>
      <c r="K72" s="200"/>
      <c r="L72" s="200"/>
      <c r="M72" s="200"/>
      <c r="N72" s="200"/>
      <c r="O72" s="200"/>
      <c r="P72" s="200"/>
      <c r="Q72" s="200"/>
      <c r="R72" s="183"/>
      <c r="S72" s="183"/>
      <c r="T72" s="183"/>
      <c r="U72" s="183"/>
      <c r="V72" s="183"/>
      <c r="W72" s="200"/>
      <c r="X72" s="200"/>
      <c r="Y72" s="200"/>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0"/>
      <c r="AW72" s="200"/>
      <c r="AX72" s="200"/>
      <c r="AY72" s="200"/>
      <c r="AZ72" s="200"/>
      <c r="BA72" s="200"/>
      <c r="BB72" s="200"/>
      <c r="BC72" s="200"/>
      <c r="BD72" s="200"/>
      <c r="BE72" s="200"/>
      <c r="BF72" s="200"/>
    </row>
    <row r="73" spans="1:58" ht="15.75" customHeight="1" x14ac:dyDescent="0.2">
      <c r="A73" s="200"/>
      <c r="B73" s="200"/>
      <c r="C73" s="200"/>
      <c r="D73" s="200"/>
      <c r="E73" s="200"/>
      <c r="F73" s="200"/>
      <c r="G73" s="200"/>
      <c r="H73" s="183"/>
      <c r="I73" s="200"/>
      <c r="J73" s="200"/>
      <c r="K73" s="200"/>
      <c r="L73" s="200"/>
      <c r="M73" s="200"/>
      <c r="N73" s="200"/>
      <c r="O73" s="200"/>
      <c r="P73" s="200"/>
      <c r="Q73" s="200"/>
      <c r="R73" s="183"/>
      <c r="S73" s="183"/>
      <c r="T73" s="183"/>
      <c r="U73" s="183"/>
      <c r="V73" s="183"/>
      <c r="W73" s="200"/>
      <c r="X73" s="200"/>
      <c r="Y73" s="200"/>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c r="BE73" s="200"/>
      <c r="BF73" s="200"/>
    </row>
    <row r="74" spans="1:58" ht="15.75" customHeight="1" x14ac:dyDescent="0.2">
      <c r="A74" s="200"/>
      <c r="B74" s="200"/>
      <c r="C74" s="200"/>
      <c r="D74" s="200"/>
      <c r="E74" s="200"/>
      <c r="F74" s="200"/>
      <c r="G74" s="200"/>
      <c r="H74" s="183"/>
      <c r="I74" s="200"/>
      <c r="J74" s="200"/>
      <c r="K74" s="200"/>
      <c r="L74" s="200"/>
      <c r="M74" s="200"/>
      <c r="N74" s="200"/>
      <c r="O74" s="200"/>
      <c r="P74" s="200"/>
      <c r="Q74" s="200"/>
      <c r="R74" s="200"/>
      <c r="S74" s="200"/>
      <c r="T74" s="200"/>
      <c r="U74" s="200"/>
      <c r="V74" s="200"/>
      <c r="W74" s="200"/>
      <c r="X74" s="200"/>
      <c r="Y74" s="200"/>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00"/>
      <c r="BE74" s="200"/>
      <c r="BF74" s="200"/>
    </row>
    <row r="75" spans="1:58" ht="15.75" customHeight="1" x14ac:dyDescent="0.2">
      <c r="A75" s="200"/>
      <c r="B75" s="200"/>
      <c r="C75" s="200"/>
      <c r="D75" s="200"/>
      <c r="E75" s="200"/>
      <c r="F75" s="200"/>
      <c r="G75" s="200"/>
      <c r="H75" s="183"/>
      <c r="I75" s="200"/>
      <c r="J75" s="200"/>
      <c r="K75" s="200"/>
      <c r="L75" s="200"/>
      <c r="M75" s="200"/>
      <c r="N75" s="200"/>
      <c r="O75" s="200"/>
      <c r="P75" s="200"/>
      <c r="Q75" s="200"/>
      <c r="R75" s="200"/>
      <c r="S75" s="200"/>
      <c r="T75" s="200"/>
      <c r="U75" s="200"/>
      <c r="V75" s="200"/>
      <c r="W75" s="200"/>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00"/>
      <c r="BE75" s="200"/>
      <c r="BF75" s="200"/>
    </row>
    <row r="76" spans="1:58" ht="15.75" customHeight="1" x14ac:dyDescent="0.2">
      <c r="A76" s="200"/>
      <c r="B76" s="200"/>
      <c r="C76" s="200"/>
      <c r="D76" s="200"/>
      <c r="E76" s="200"/>
      <c r="F76" s="200"/>
      <c r="G76" s="200"/>
      <c r="H76" s="183"/>
      <c r="I76" s="200"/>
      <c r="J76" s="200"/>
      <c r="K76" s="200"/>
      <c r="L76" s="200"/>
      <c r="M76" s="200"/>
      <c r="N76" s="200"/>
      <c r="O76" s="200"/>
      <c r="P76" s="200"/>
      <c r="Q76" s="200"/>
      <c r="R76" s="200"/>
      <c r="S76" s="200"/>
      <c r="T76" s="200"/>
      <c r="U76" s="200"/>
      <c r="V76" s="200"/>
      <c r="W76" s="200"/>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row>
    <row r="77" spans="1:58" ht="15.75" customHeight="1" x14ac:dyDescent="0.2">
      <c r="A77" s="200"/>
      <c r="B77" s="200"/>
      <c r="C77" s="200"/>
      <c r="D77" s="200"/>
      <c r="E77" s="200"/>
      <c r="F77" s="200"/>
      <c r="G77" s="200"/>
      <c r="H77" s="183"/>
      <c r="I77" s="200"/>
      <c r="J77" s="200"/>
      <c r="K77" s="200"/>
      <c r="L77" s="200"/>
      <c r="M77" s="200"/>
      <c r="N77" s="200"/>
      <c r="O77" s="200"/>
      <c r="P77" s="200"/>
      <c r="Q77" s="200"/>
      <c r="R77" s="200"/>
      <c r="S77" s="200"/>
      <c r="T77" s="200"/>
      <c r="U77" s="200"/>
      <c r="V77" s="200"/>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row>
    <row r="78" spans="1:58" ht="15.75" customHeight="1" x14ac:dyDescent="0.2">
      <c r="A78" s="200"/>
      <c r="B78" s="200"/>
      <c r="C78" s="200"/>
      <c r="D78" s="200"/>
      <c r="E78" s="200"/>
      <c r="F78" s="200"/>
      <c r="G78" s="200"/>
      <c r="H78" s="183"/>
      <c r="I78" s="200"/>
      <c r="J78" s="200"/>
      <c r="K78" s="200"/>
      <c r="L78" s="200"/>
      <c r="M78" s="200"/>
      <c r="N78" s="200"/>
      <c r="O78" s="200"/>
      <c r="P78" s="200"/>
      <c r="Q78" s="200"/>
      <c r="R78" s="200"/>
      <c r="S78" s="200"/>
      <c r="T78" s="200"/>
      <c r="U78" s="200"/>
      <c r="V78" s="200"/>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row>
    <row r="79" spans="1:58" ht="15.75" customHeight="1" x14ac:dyDescent="0.2">
      <c r="A79" s="200"/>
      <c r="B79" s="200"/>
      <c r="C79" s="200"/>
      <c r="D79" s="200"/>
      <c r="E79" s="200"/>
      <c r="F79" s="200"/>
      <c r="G79" s="200"/>
      <c r="H79" s="183"/>
      <c r="I79" s="200"/>
      <c r="J79" s="200"/>
      <c r="K79" s="200"/>
      <c r="L79" s="200"/>
      <c r="M79" s="200"/>
      <c r="N79" s="200"/>
      <c r="O79" s="200"/>
      <c r="P79" s="200"/>
      <c r="Q79" s="200"/>
      <c r="R79" s="200"/>
      <c r="S79" s="200"/>
      <c r="T79" s="200"/>
      <c r="U79" s="200"/>
      <c r="V79" s="200"/>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row>
    <row r="80" spans="1:58" ht="15.75" customHeight="1" x14ac:dyDescent="0.2">
      <c r="A80" s="200"/>
      <c r="B80" s="200"/>
      <c r="C80" s="200"/>
      <c r="D80" s="200"/>
      <c r="E80" s="200"/>
      <c r="F80" s="200"/>
      <c r="G80" s="200"/>
      <c r="H80" s="183"/>
      <c r="I80" s="200"/>
      <c r="J80" s="200"/>
      <c r="K80" s="200"/>
      <c r="L80" s="200"/>
      <c r="M80" s="200"/>
      <c r="N80" s="200"/>
      <c r="O80" s="200"/>
      <c r="P80" s="200"/>
      <c r="Q80" s="200"/>
      <c r="R80" s="200"/>
      <c r="S80" s="200"/>
      <c r="T80" s="200"/>
      <c r="U80" s="200"/>
      <c r="V80" s="200"/>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row>
    <row r="81" spans="1:58" ht="15.75" hidden="1" customHeight="1" outlineLevel="1" x14ac:dyDescent="0.2">
      <c r="A81" s="200"/>
      <c r="B81" s="200"/>
      <c r="C81" s="200"/>
      <c r="D81" s="222">
        <f>E21</f>
        <v>0</v>
      </c>
      <c r="E81" s="223" t="str">
        <f>D21</f>
        <v>Proved reserves (low estimate)</v>
      </c>
      <c r="F81" s="200"/>
      <c r="G81" s="200"/>
      <c r="H81" s="183"/>
      <c r="I81" s="200"/>
      <c r="J81" s="200"/>
      <c r="K81" s="200"/>
      <c r="L81" s="200"/>
      <c r="M81" s="200"/>
      <c r="N81" s="200"/>
      <c r="O81" s="200"/>
      <c r="P81" s="200"/>
      <c r="Q81" s="200"/>
      <c r="R81" s="200"/>
      <c r="S81" s="200"/>
      <c r="T81" s="200"/>
      <c r="U81" s="200"/>
      <c r="V81" s="200"/>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0"/>
      <c r="BA81" s="200"/>
      <c r="BB81" s="200"/>
      <c r="BC81" s="200"/>
      <c r="BD81" s="200"/>
      <c r="BE81" s="200"/>
      <c r="BF81" s="200"/>
    </row>
    <row r="82" spans="1:58" ht="15.75" hidden="1" customHeight="1" outlineLevel="1" x14ac:dyDescent="0.2">
      <c r="A82" s="200"/>
      <c r="B82" s="200"/>
      <c r="C82" s="200"/>
      <c r="D82" s="224">
        <f>E25</f>
        <v>0</v>
      </c>
      <c r="E82" s="225" t="str">
        <f>D25</f>
        <v>Best estimate for reserves</v>
      </c>
      <c r="F82" s="200"/>
      <c r="G82" s="200"/>
      <c r="H82" s="183"/>
      <c r="I82" s="200"/>
      <c r="J82" s="200"/>
      <c r="K82" s="200"/>
      <c r="L82" s="200"/>
      <c r="M82" s="200"/>
      <c r="N82" s="200"/>
      <c r="O82" s="200"/>
      <c r="P82" s="200"/>
      <c r="Q82" s="200"/>
      <c r="R82" s="200"/>
      <c r="S82" s="200"/>
      <c r="T82" s="200"/>
      <c r="U82" s="200"/>
      <c r="V82" s="200"/>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0"/>
      <c r="BA82" s="200"/>
      <c r="BB82" s="200"/>
      <c r="BC82" s="200"/>
      <c r="BD82" s="200"/>
      <c r="BE82" s="200"/>
      <c r="BF82" s="200"/>
    </row>
    <row r="83" spans="1:58" ht="15.75" hidden="1" customHeight="1" outlineLevel="1" x14ac:dyDescent="0.2">
      <c r="A83" s="200"/>
      <c r="B83" s="200"/>
      <c r="C83" s="200"/>
      <c r="D83" s="224">
        <f>E27</f>
        <v>0</v>
      </c>
      <c r="E83" s="225" t="str">
        <f>D27</f>
        <v>High estimate for reserves</v>
      </c>
      <c r="F83" s="200"/>
      <c r="G83" s="200"/>
      <c r="H83" s="183"/>
      <c r="I83" s="200"/>
      <c r="J83" s="200"/>
      <c r="K83" s="200"/>
      <c r="L83" s="200"/>
      <c r="M83" s="200"/>
      <c r="N83" s="200"/>
      <c r="O83" s="200"/>
      <c r="P83" s="200"/>
      <c r="Q83" s="200"/>
      <c r="R83" s="200"/>
      <c r="S83" s="200"/>
      <c r="T83" s="200"/>
      <c r="U83" s="200"/>
      <c r="V83" s="200"/>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0"/>
      <c r="BA83" s="200"/>
      <c r="BB83" s="200"/>
      <c r="BC83" s="200"/>
      <c r="BD83" s="200"/>
      <c r="BE83" s="200"/>
      <c r="BF83" s="200"/>
    </row>
    <row r="84" spans="1:58" ht="15.75" hidden="1" customHeight="1" outlineLevel="1" thickBot="1" x14ac:dyDescent="0.25">
      <c r="A84" s="200"/>
      <c r="B84" s="200"/>
      <c r="C84" s="200"/>
      <c r="D84" s="226" t="str">
        <f>IF(E33="yes",E37,"")</f>
        <v/>
      </c>
      <c r="E84" s="227" t="str">
        <f>IF(E33="yes",D37,"")</f>
        <v/>
      </c>
      <c r="F84" s="200"/>
      <c r="G84" s="200"/>
      <c r="H84" s="183"/>
      <c r="I84" s="200"/>
      <c r="J84" s="200"/>
      <c r="K84" s="200"/>
      <c r="L84" s="200"/>
      <c r="M84" s="200"/>
      <c r="N84" s="200"/>
      <c r="O84" s="200"/>
      <c r="P84" s="200"/>
      <c r="Q84" s="200"/>
      <c r="R84" s="200"/>
      <c r="S84" s="200"/>
      <c r="T84" s="200"/>
      <c r="U84" s="200"/>
      <c r="V84" s="200"/>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0"/>
      <c r="BA84" s="200"/>
      <c r="BB84" s="200"/>
      <c r="BC84" s="200"/>
      <c r="BD84" s="200"/>
      <c r="BE84" s="200"/>
      <c r="BF84" s="200"/>
    </row>
    <row r="85" spans="1:58" ht="15.75" customHeight="1" collapsed="1" x14ac:dyDescent="0.2">
      <c r="A85" s="200"/>
      <c r="B85" s="200"/>
      <c r="C85" s="200"/>
      <c r="D85" s="200"/>
      <c r="E85" s="200"/>
      <c r="F85" s="200"/>
      <c r="G85" s="200"/>
      <c r="H85" s="183"/>
      <c r="I85" s="200"/>
      <c r="J85" s="200"/>
      <c r="K85" s="200"/>
      <c r="L85" s="200"/>
      <c r="M85" s="200"/>
      <c r="N85" s="200"/>
      <c r="O85" s="200"/>
      <c r="P85" s="200"/>
      <c r="Q85" s="200"/>
      <c r="R85" s="200"/>
      <c r="S85" s="200"/>
      <c r="T85" s="200"/>
      <c r="U85" s="200"/>
      <c r="V85" s="200"/>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00"/>
      <c r="BE85" s="200"/>
      <c r="BF85" s="200"/>
    </row>
    <row r="86" spans="1:58" ht="15.75" hidden="1" customHeight="1" x14ac:dyDescent="0.2">
      <c r="A86" s="200"/>
      <c r="B86" s="200"/>
      <c r="C86" s="200"/>
      <c r="D86" s="200"/>
      <c r="E86" s="200"/>
      <c r="F86" s="200"/>
      <c r="G86" s="200"/>
      <c r="H86" s="183"/>
      <c r="I86" s="20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00"/>
      <c r="BE86" s="200"/>
      <c r="BF86" s="200"/>
    </row>
    <row r="87" spans="1:58" ht="15.75" hidden="1" customHeight="1" x14ac:dyDescent="0.2">
      <c r="A87" s="200"/>
      <c r="B87" s="200"/>
      <c r="C87" s="200"/>
      <c r="D87" s="200"/>
      <c r="E87" s="200"/>
      <c r="F87" s="200"/>
      <c r="G87" s="200"/>
      <c r="H87" s="183"/>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row>
    <row r="88" spans="1:58" ht="15.75" hidden="1" customHeight="1" x14ac:dyDescent="0.2">
      <c r="A88" s="200"/>
      <c r="B88" s="200"/>
      <c r="C88" s="200"/>
      <c r="D88" s="200"/>
      <c r="E88" s="200"/>
      <c r="F88" s="200"/>
      <c r="G88" s="200"/>
      <c r="H88" s="183"/>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row>
    <row r="89" spans="1:58" ht="15.75" hidden="1" customHeight="1" x14ac:dyDescent="0.2">
      <c r="A89" s="200"/>
      <c r="B89" s="200"/>
      <c r="C89" s="200"/>
      <c r="D89" s="200"/>
      <c r="E89" s="200"/>
      <c r="F89" s="200"/>
      <c r="G89" s="200"/>
      <c r="H89" s="183"/>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row>
    <row r="90" spans="1:58" ht="15.75" hidden="1" customHeight="1" x14ac:dyDescent="0.2">
      <c r="A90" s="200"/>
      <c r="B90" s="200"/>
      <c r="C90" s="200"/>
      <c r="D90" s="200"/>
      <c r="E90" s="200"/>
      <c r="F90" s="200"/>
      <c r="G90" s="200"/>
      <c r="H90" s="183"/>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c r="AM90" s="200"/>
      <c r="AN90" s="200"/>
      <c r="AO90" s="200"/>
      <c r="AP90" s="200"/>
      <c r="AQ90" s="200"/>
      <c r="AR90" s="200"/>
      <c r="AS90" s="200"/>
      <c r="AT90" s="200"/>
      <c r="AU90" s="200"/>
      <c r="AV90" s="200"/>
      <c r="AW90" s="200"/>
      <c r="AX90" s="200"/>
      <c r="AY90" s="200"/>
      <c r="AZ90" s="200"/>
      <c r="BA90" s="200"/>
      <c r="BB90" s="200"/>
      <c r="BC90" s="200"/>
      <c r="BD90" s="200"/>
      <c r="BE90" s="200"/>
      <c r="BF90" s="200"/>
    </row>
    <row r="91" spans="1:58" ht="15.75" hidden="1" customHeight="1" x14ac:dyDescent="0.2">
      <c r="A91" s="200"/>
      <c r="B91" s="200"/>
      <c r="C91" s="200"/>
      <c r="D91" s="200"/>
      <c r="E91" s="200"/>
      <c r="F91" s="200"/>
      <c r="G91" s="200"/>
      <c r="H91" s="183"/>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0"/>
      <c r="AY91" s="200"/>
      <c r="AZ91" s="200"/>
      <c r="BA91" s="200"/>
      <c r="BB91" s="200"/>
      <c r="BC91" s="200"/>
      <c r="BD91" s="200"/>
      <c r="BE91" s="200"/>
      <c r="BF91" s="200"/>
    </row>
    <row r="92" spans="1:58" ht="15.75" hidden="1" customHeight="1" x14ac:dyDescent="0.2">
      <c r="A92" s="200"/>
      <c r="B92" s="200"/>
      <c r="C92" s="200"/>
      <c r="D92" s="200"/>
      <c r="E92" s="200"/>
      <c r="F92" s="200"/>
      <c r="G92" s="200"/>
      <c r="H92" s="183"/>
      <c r="I92" s="200"/>
      <c r="J92" s="200"/>
      <c r="K92" s="200"/>
      <c r="L92" s="200"/>
      <c r="M92" s="200"/>
      <c r="N92" s="200"/>
      <c r="O92" s="200"/>
      <c r="P92" s="200"/>
      <c r="Q92" s="200"/>
      <c r="R92" s="200"/>
      <c r="S92" s="200"/>
      <c r="T92" s="200"/>
      <c r="U92" s="200"/>
      <c r="V92" s="200"/>
      <c r="W92" s="200"/>
      <c r="X92" s="200"/>
      <c r="Y92" s="200"/>
      <c r="Z92" s="200"/>
      <c r="AA92" s="200"/>
      <c r="AB92" s="200"/>
      <c r="AC92" s="200"/>
      <c r="AD92" s="200"/>
      <c r="AE92" s="200"/>
      <c r="AF92" s="200"/>
      <c r="AG92" s="200"/>
      <c r="AH92" s="200"/>
      <c r="AI92" s="200"/>
      <c r="AJ92" s="200"/>
      <c r="AK92" s="200"/>
      <c r="AL92" s="200"/>
      <c r="AM92" s="200"/>
      <c r="AN92" s="200"/>
      <c r="AO92" s="200"/>
      <c r="AP92" s="200"/>
      <c r="AQ92" s="200"/>
      <c r="AR92" s="200"/>
      <c r="AS92" s="200"/>
      <c r="AT92" s="200"/>
      <c r="AU92" s="200"/>
      <c r="AV92" s="200"/>
      <c r="AW92" s="200"/>
      <c r="AX92" s="200"/>
      <c r="AY92" s="200"/>
      <c r="AZ92" s="200"/>
      <c r="BA92" s="200"/>
      <c r="BB92" s="200"/>
      <c r="BC92" s="200"/>
      <c r="BD92" s="200"/>
      <c r="BE92" s="200"/>
      <c r="BF92" s="200"/>
    </row>
    <row r="93" spans="1:58" ht="15.75" hidden="1" customHeight="1" x14ac:dyDescent="0.2">
      <c r="A93" s="200"/>
      <c r="B93" s="200"/>
      <c r="C93" s="200"/>
      <c r="D93" s="200"/>
      <c r="E93" s="200"/>
      <c r="F93" s="200"/>
      <c r="G93" s="200"/>
      <c r="H93" s="183"/>
      <c r="I93" s="200"/>
      <c r="J93" s="200"/>
      <c r="K93" s="200"/>
      <c r="L93" s="200"/>
      <c r="M93" s="200"/>
      <c r="N93" s="200"/>
      <c r="O93" s="200"/>
      <c r="P93" s="200"/>
      <c r="Q93" s="200"/>
      <c r="R93" s="200"/>
      <c r="S93" s="200"/>
      <c r="T93" s="200"/>
      <c r="U93" s="200"/>
      <c r="V93" s="200"/>
      <c r="W93" s="200"/>
      <c r="X93" s="200"/>
      <c r="Y93" s="200"/>
      <c r="Z93" s="200"/>
      <c r="AA93" s="200"/>
      <c r="AB93" s="200"/>
      <c r="AC93" s="200"/>
      <c r="AD93" s="200"/>
      <c r="AE93" s="200"/>
      <c r="AF93" s="200"/>
      <c r="AG93" s="200"/>
      <c r="AH93" s="200"/>
      <c r="AI93" s="200"/>
      <c r="AJ93" s="200"/>
      <c r="AK93" s="200"/>
      <c r="AL93" s="200"/>
      <c r="AM93" s="200"/>
      <c r="AN93" s="200"/>
      <c r="AO93" s="200"/>
      <c r="AP93" s="200"/>
      <c r="AQ93" s="200"/>
      <c r="AR93" s="200"/>
      <c r="AS93" s="200"/>
      <c r="AT93" s="200"/>
      <c r="AU93" s="200"/>
      <c r="AV93" s="200"/>
      <c r="AW93" s="200"/>
      <c r="AX93" s="200"/>
      <c r="AY93" s="200"/>
      <c r="AZ93" s="200"/>
      <c r="BA93" s="200"/>
      <c r="BB93" s="200"/>
      <c r="BC93" s="200"/>
      <c r="BD93" s="200"/>
      <c r="BE93" s="200"/>
      <c r="BF93" s="200"/>
    </row>
    <row r="94" spans="1:58" ht="15.75" hidden="1" customHeight="1" x14ac:dyDescent="0.2">
      <c r="A94" s="200"/>
      <c r="B94" s="200"/>
      <c r="C94" s="200"/>
      <c r="D94" s="200"/>
      <c r="E94" s="200"/>
      <c r="F94" s="200"/>
      <c r="G94" s="200"/>
      <c r="H94" s="183"/>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0"/>
      <c r="AF94" s="200"/>
      <c r="AG94" s="200"/>
      <c r="AH94" s="200"/>
      <c r="AI94" s="200"/>
      <c r="AJ94" s="200"/>
      <c r="AK94" s="200"/>
      <c r="AL94" s="200"/>
      <c r="AM94" s="200"/>
      <c r="AN94" s="200"/>
      <c r="AO94" s="200"/>
      <c r="AP94" s="200"/>
      <c r="AQ94" s="200"/>
      <c r="AR94" s="200"/>
      <c r="AS94" s="200"/>
      <c r="AT94" s="200"/>
      <c r="AU94" s="200"/>
      <c r="AV94" s="200"/>
      <c r="AW94" s="200"/>
      <c r="AX94" s="200"/>
      <c r="AY94" s="200"/>
      <c r="AZ94" s="200"/>
      <c r="BA94" s="200"/>
      <c r="BB94" s="200"/>
      <c r="BC94" s="200"/>
      <c r="BD94" s="200"/>
      <c r="BE94" s="200"/>
      <c r="BF94" s="200"/>
    </row>
    <row r="95" spans="1:58" ht="15.75" hidden="1" customHeight="1" x14ac:dyDescent="0.2">
      <c r="A95" s="200"/>
      <c r="B95" s="200"/>
      <c r="C95" s="200"/>
      <c r="D95" s="200"/>
      <c r="E95" s="200"/>
      <c r="F95" s="200"/>
      <c r="G95" s="200"/>
      <c r="H95" s="183"/>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0"/>
      <c r="AF95" s="200"/>
      <c r="AG95" s="200"/>
      <c r="AH95" s="200"/>
      <c r="AI95" s="200"/>
      <c r="AJ95" s="200"/>
      <c r="AK95" s="200"/>
      <c r="AL95" s="200"/>
      <c r="AM95" s="200"/>
      <c r="AN95" s="200"/>
      <c r="AO95" s="200"/>
      <c r="AP95" s="200"/>
      <c r="AQ95" s="200"/>
      <c r="AR95" s="200"/>
      <c r="AS95" s="200"/>
      <c r="AT95" s="200"/>
      <c r="AU95" s="200"/>
      <c r="AV95" s="200"/>
      <c r="AW95" s="200"/>
      <c r="AX95" s="200"/>
      <c r="AY95" s="200"/>
      <c r="AZ95" s="200"/>
      <c r="BA95" s="200"/>
      <c r="BB95" s="200"/>
      <c r="BC95" s="200"/>
      <c r="BD95" s="200"/>
      <c r="BE95" s="200"/>
      <c r="BF95" s="200"/>
    </row>
    <row r="96" spans="1:58" ht="15.75" hidden="1" customHeight="1" x14ac:dyDescent="0.2">
      <c r="A96" s="200"/>
      <c r="B96" s="200"/>
      <c r="C96" s="200"/>
      <c r="D96" s="200"/>
      <c r="E96" s="200"/>
      <c r="F96" s="200"/>
      <c r="G96" s="200"/>
      <c r="H96" s="183"/>
      <c r="I96" s="200"/>
      <c r="J96" s="200"/>
      <c r="K96" s="200"/>
      <c r="L96" s="200"/>
      <c r="M96" s="200"/>
      <c r="N96" s="200"/>
      <c r="O96" s="200"/>
      <c r="P96" s="200"/>
      <c r="Q96" s="200"/>
      <c r="R96" s="200"/>
      <c r="S96" s="200"/>
      <c r="T96" s="200"/>
      <c r="U96" s="200"/>
      <c r="V96" s="200"/>
      <c r="W96" s="200"/>
      <c r="X96" s="200"/>
      <c r="Y96" s="200"/>
      <c r="Z96" s="200"/>
      <c r="AA96" s="200"/>
      <c r="AB96" s="200"/>
      <c r="AC96" s="200"/>
      <c r="AD96" s="200"/>
      <c r="AE96" s="200"/>
      <c r="AF96" s="200"/>
      <c r="AG96" s="200"/>
      <c r="AH96" s="200"/>
      <c r="AI96" s="200"/>
      <c r="AJ96" s="200"/>
      <c r="AK96" s="200"/>
      <c r="AL96" s="200"/>
      <c r="AM96" s="200"/>
      <c r="AN96" s="200"/>
      <c r="AO96" s="200"/>
      <c r="AP96" s="200"/>
      <c r="AQ96" s="200"/>
      <c r="AR96" s="200"/>
      <c r="AS96" s="200"/>
      <c r="AT96" s="200"/>
      <c r="AU96" s="200"/>
      <c r="AV96" s="200"/>
      <c r="AW96" s="200"/>
      <c r="AX96" s="200"/>
      <c r="AY96" s="200"/>
      <c r="AZ96" s="200"/>
      <c r="BA96" s="200"/>
      <c r="BB96" s="200"/>
      <c r="BC96" s="200"/>
      <c r="BD96" s="200"/>
      <c r="BE96" s="200"/>
      <c r="BF96" s="200"/>
    </row>
    <row r="97" spans="1:58" ht="15.75" hidden="1" customHeight="1" x14ac:dyDescent="0.2">
      <c r="A97" s="200"/>
      <c r="B97" s="200"/>
      <c r="C97" s="200"/>
      <c r="D97" s="200"/>
      <c r="E97" s="200"/>
      <c r="F97" s="200"/>
      <c r="G97" s="200"/>
      <c r="H97" s="183"/>
      <c r="I97" s="200"/>
      <c r="J97" s="200"/>
      <c r="K97" s="200"/>
      <c r="L97" s="200"/>
      <c r="M97" s="200"/>
      <c r="N97" s="200"/>
      <c r="O97" s="200"/>
      <c r="P97" s="200"/>
      <c r="Q97" s="200"/>
      <c r="R97" s="200"/>
      <c r="S97" s="200"/>
      <c r="T97" s="200"/>
      <c r="U97" s="200"/>
      <c r="V97" s="200"/>
      <c r="W97" s="200"/>
      <c r="X97" s="200"/>
      <c r="Y97" s="200"/>
      <c r="Z97" s="200"/>
      <c r="AA97" s="200"/>
      <c r="AB97" s="200"/>
      <c r="AC97" s="200"/>
      <c r="AD97" s="200"/>
      <c r="AE97" s="200"/>
      <c r="AF97" s="200"/>
      <c r="AG97" s="200"/>
      <c r="AH97" s="200"/>
      <c r="AI97" s="200"/>
      <c r="AJ97" s="200"/>
      <c r="AK97" s="200"/>
      <c r="AL97" s="200"/>
      <c r="AM97" s="200"/>
      <c r="AN97" s="200"/>
      <c r="AO97" s="200"/>
      <c r="AP97" s="200"/>
      <c r="AQ97" s="200"/>
      <c r="AR97" s="200"/>
      <c r="AS97" s="200"/>
      <c r="AT97" s="200"/>
      <c r="AU97" s="200"/>
      <c r="AV97" s="200"/>
      <c r="AW97" s="200"/>
      <c r="AX97" s="200"/>
      <c r="AY97" s="200"/>
      <c r="AZ97" s="200"/>
      <c r="BA97" s="200"/>
      <c r="BB97" s="200"/>
      <c r="BC97" s="200"/>
      <c r="BD97" s="200"/>
      <c r="BE97" s="200"/>
      <c r="BF97" s="200"/>
    </row>
    <row r="98" spans="1:58" ht="15.75" hidden="1" customHeight="1" x14ac:dyDescent="0.2">
      <c r="A98" s="200"/>
      <c r="B98" s="200"/>
      <c r="C98" s="200"/>
      <c r="D98" s="200"/>
      <c r="E98" s="200"/>
      <c r="F98" s="200"/>
      <c r="G98" s="200"/>
      <c r="H98" s="183"/>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00"/>
      <c r="BE98" s="200"/>
      <c r="BF98" s="200"/>
    </row>
    <row r="99" spans="1:58" ht="15.75" hidden="1" customHeight="1" x14ac:dyDescent="0.2">
      <c r="A99" s="200"/>
      <c r="B99" s="200"/>
      <c r="C99" s="200"/>
      <c r="D99" s="200"/>
      <c r="E99" s="200"/>
      <c r="F99" s="200"/>
      <c r="G99" s="200"/>
      <c r="H99" s="183"/>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row>
    <row r="100" spans="1:58" ht="15.75" hidden="1" customHeight="1" x14ac:dyDescent="0.2">
      <c r="A100" s="200"/>
      <c r="B100" s="200"/>
      <c r="C100" s="200"/>
      <c r="D100" s="200"/>
      <c r="E100" s="200"/>
      <c r="F100" s="200"/>
      <c r="G100" s="200"/>
      <c r="H100" s="183"/>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00"/>
      <c r="BE100" s="200"/>
      <c r="BF100" s="200"/>
    </row>
    <row r="101" spans="1:58" ht="15.75" hidden="1" customHeight="1" x14ac:dyDescent="0.2">
      <c r="A101" s="200"/>
      <c r="B101" s="200"/>
      <c r="C101" s="200"/>
      <c r="D101" s="200"/>
      <c r="E101" s="200"/>
      <c r="F101" s="200"/>
      <c r="G101" s="200"/>
      <c r="H101" s="183"/>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row>
    <row r="102" spans="1:58" ht="15.75" hidden="1" customHeight="1" x14ac:dyDescent="0.2">
      <c r="A102" s="200"/>
      <c r="B102" s="200"/>
      <c r="C102" s="200"/>
      <c r="D102" s="200"/>
      <c r="E102" s="200"/>
      <c r="F102" s="200"/>
      <c r="G102" s="200"/>
      <c r="H102" s="183"/>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row>
    <row r="103" spans="1:58" ht="15.75" hidden="1" customHeight="1" x14ac:dyDescent="0.2">
      <c r="A103" s="200"/>
      <c r="B103" s="200"/>
      <c r="C103" s="200"/>
      <c r="D103" s="200"/>
      <c r="E103" s="200"/>
      <c r="F103" s="200"/>
      <c r="G103" s="200"/>
      <c r="H103" s="183"/>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row>
    <row r="104" spans="1:58" ht="15.75" hidden="1" customHeight="1" x14ac:dyDescent="0.2">
      <c r="A104" s="200"/>
      <c r="B104" s="200"/>
      <c r="C104" s="200"/>
      <c r="D104" s="200"/>
      <c r="E104" s="200"/>
      <c r="F104" s="200"/>
      <c r="G104" s="200"/>
      <c r="H104" s="183"/>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row>
    <row r="105" spans="1:58" ht="15.75" hidden="1" customHeight="1" x14ac:dyDescent="0.2">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00"/>
      <c r="BE105" s="200"/>
      <c r="BF105" s="200"/>
    </row>
    <row r="106" spans="1:58" ht="15.75" hidden="1" customHeight="1" x14ac:dyDescent="0.2">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c r="AN106" s="200"/>
      <c r="AO106" s="200"/>
      <c r="AP106" s="200"/>
      <c r="AQ106" s="200"/>
      <c r="AR106" s="200"/>
      <c r="AS106" s="200"/>
      <c r="AT106" s="200"/>
      <c r="AU106" s="200"/>
      <c r="AV106" s="200"/>
      <c r="AW106" s="200"/>
      <c r="AX106" s="200"/>
      <c r="AY106" s="200"/>
      <c r="AZ106" s="200"/>
      <c r="BA106" s="200"/>
      <c r="BB106" s="200"/>
      <c r="BC106" s="200"/>
      <c r="BD106" s="200"/>
      <c r="BE106" s="200"/>
      <c r="BF106" s="200"/>
    </row>
    <row r="107" spans="1:58" ht="15.75" hidden="1" customHeight="1" x14ac:dyDescent="0.2">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0"/>
      <c r="AE107" s="200"/>
      <c r="AF107" s="200"/>
      <c r="AG107" s="200"/>
      <c r="AH107" s="200"/>
      <c r="AI107" s="200"/>
      <c r="AJ107" s="200"/>
      <c r="AK107" s="200"/>
      <c r="AL107" s="200"/>
      <c r="AM107" s="200"/>
      <c r="AN107" s="200"/>
      <c r="AO107" s="200"/>
      <c r="AP107" s="200"/>
      <c r="AQ107" s="200"/>
      <c r="AR107" s="200"/>
      <c r="AS107" s="200"/>
      <c r="AT107" s="200"/>
      <c r="AU107" s="200"/>
      <c r="AV107" s="200"/>
      <c r="AW107" s="200"/>
      <c r="AX107" s="200"/>
      <c r="AY107" s="200"/>
      <c r="AZ107" s="200"/>
      <c r="BA107" s="200"/>
      <c r="BB107" s="200"/>
      <c r="BC107" s="200"/>
      <c r="BD107" s="200"/>
      <c r="BE107" s="200"/>
      <c r="BF107" s="200"/>
    </row>
    <row r="108" spans="1:58" ht="15.75" hidden="1" customHeight="1" x14ac:dyDescent="0.2">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200"/>
      <c r="AI108" s="200"/>
      <c r="AJ108" s="200"/>
      <c r="AK108" s="200"/>
      <c r="AL108" s="200"/>
      <c r="AM108" s="200"/>
      <c r="AN108" s="200"/>
      <c r="AO108" s="200"/>
      <c r="AP108" s="200"/>
      <c r="AQ108" s="200"/>
      <c r="AR108" s="200"/>
      <c r="AS108" s="200"/>
      <c r="AT108" s="200"/>
      <c r="AU108" s="200"/>
      <c r="AV108" s="200"/>
      <c r="AW108" s="200"/>
      <c r="AX108" s="200"/>
      <c r="AY108" s="200"/>
      <c r="AZ108" s="200"/>
      <c r="BA108" s="200"/>
      <c r="BB108" s="200"/>
      <c r="BC108" s="200"/>
      <c r="BD108" s="200"/>
      <c r="BE108" s="200"/>
      <c r="BF108" s="200"/>
    </row>
    <row r="109" spans="1:58" ht="15.75" hidden="1" customHeight="1" x14ac:dyDescent="0.2">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00"/>
      <c r="BE109" s="200"/>
      <c r="BF109" s="200"/>
    </row>
    <row r="110" spans="1:58" ht="15.75" hidden="1" customHeight="1" x14ac:dyDescent="0.2">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00"/>
      <c r="BE110" s="200"/>
      <c r="BF110" s="200"/>
    </row>
    <row r="111" spans="1:58" ht="15.75" hidden="1" customHeight="1" x14ac:dyDescent="0.2">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0"/>
      <c r="AY111" s="200"/>
      <c r="AZ111" s="200"/>
      <c r="BA111" s="200"/>
      <c r="BB111" s="200"/>
      <c r="BC111" s="200"/>
      <c r="BD111" s="200"/>
      <c r="BE111" s="200"/>
      <c r="BF111" s="200"/>
    </row>
    <row r="112" spans="1:58" ht="15.75" hidden="1" customHeight="1" x14ac:dyDescent="0.2">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0"/>
      <c r="AY112" s="200"/>
      <c r="AZ112" s="200"/>
      <c r="BA112" s="200"/>
      <c r="BB112" s="200"/>
      <c r="BC112" s="200"/>
      <c r="BD112" s="200"/>
      <c r="BE112" s="200"/>
      <c r="BF112" s="200"/>
    </row>
    <row r="113" spans="1:58" ht="15.75" hidden="1" customHeight="1" x14ac:dyDescent="0.2">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00"/>
      <c r="AF113" s="200"/>
      <c r="AG113" s="200"/>
      <c r="AH113" s="200"/>
      <c r="AI113" s="200"/>
      <c r="AJ113" s="200"/>
      <c r="AK113" s="200"/>
      <c r="AL113" s="200"/>
      <c r="AM113" s="200"/>
      <c r="AN113" s="200"/>
      <c r="AO113" s="200"/>
      <c r="AP113" s="200"/>
      <c r="AQ113" s="200"/>
      <c r="AR113" s="200"/>
      <c r="AS113" s="200"/>
      <c r="AT113" s="200"/>
      <c r="AU113" s="200"/>
      <c r="AV113" s="200"/>
      <c r="AW113" s="200"/>
      <c r="AX113" s="200"/>
      <c r="AY113" s="200"/>
      <c r="AZ113" s="200"/>
      <c r="BA113" s="200"/>
      <c r="BB113" s="200"/>
      <c r="BC113" s="200"/>
      <c r="BD113" s="200"/>
      <c r="BE113" s="200"/>
      <c r="BF113" s="200"/>
    </row>
    <row r="114" spans="1:58" ht="15.75" hidden="1" customHeight="1" x14ac:dyDescent="0.2">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c r="AA114" s="200"/>
      <c r="AB114" s="200"/>
      <c r="AC114" s="200"/>
      <c r="AD114" s="200"/>
      <c r="AE114" s="200"/>
      <c r="AF114" s="200"/>
      <c r="AG114" s="200"/>
      <c r="AH114" s="200"/>
      <c r="AI114" s="200"/>
      <c r="AJ114" s="200"/>
      <c r="AK114" s="200"/>
      <c r="AL114" s="200"/>
      <c r="AM114" s="200"/>
      <c r="AN114" s="200"/>
      <c r="AO114" s="200"/>
      <c r="AP114" s="200"/>
      <c r="AQ114" s="200"/>
      <c r="AR114" s="200"/>
      <c r="AS114" s="200"/>
      <c r="AT114" s="200"/>
      <c r="AU114" s="200"/>
      <c r="AV114" s="200"/>
      <c r="AW114" s="200"/>
      <c r="AX114" s="200"/>
      <c r="AY114" s="200"/>
      <c r="AZ114" s="200"/>
      <c r="BA114" s="200"/>
      <c r="BB114" s="200"/>
      <c r="BC114" s="200"/>
      <c r="BD114" s="200"/>
      <c r="BE114" s="200"/>
      <c r="BF114" s="200"/>
    </row>
    <row r="115" spans="1:58" ht="15.75" hidden="1" customHeight="1" x14ac:dyDescent="0.2">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c r="AA115" s="200"/>
      <c r="AB115" s="200"/>
      <c r="AC115" s="200"/>
      <c r="AD115" s="200"/>
      <c r="AE115" s="200"/>
      <c r="AF115" s="200"/>
      <c r="AG115" s="200"/>
      <c r="AH115" s="200"/>
      <c r="AI115" s="200"/>
      <c r="AJ115" s="200"/>
      <c r="AK115" s="200"/>
      <c r="AL115" s="200"/>
      <c r="AM115" s="200"/>
      <c r="AN115" s="200"/>
      <c r="AO115" s="200"/>
      <c r="AP115" s="200"/>
      <c r="AQ115" s="200"/>
      <c r="AR115" s="200"/>
      <c r="AS115" s="200"/>
      <c r="AT115" s="200"/>
      <c r="AU115" s="200"/>
      <c r="AV115" s="200"/>
      <c r="AW115" s="200"/>
      <c r="AX115" s="200"/>
      <c r="AY115" s="200"/>
      <c r="AZ115" s="200"/>
      <c r="BA115" s="200"/>
      <c r="BB115" s="200"/>
      <c r="BC115" s="200"/>
      <c r="BD115" s="200"/>
      <c r="BE115" s="200"/>
      <c r="BF115" s="200"/>
    </row>
    <row r="116" spans="1:58" ht="15.75" hidden="1" customHeight="1" x14ac:dyDescent="0.2">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0"/>
      <c r="AY116" s="200"/>
      <c r="AZ116" s="200"/>
      <c r="BA116" s="200"/>
      <c r="BB116" s="200"/>
      <c r="BC116" s="200"/>
      <c r="BD116" s="200"/>
      <c r="BE116" s="200"/>
      <c r="BF116" s="200"/>
    </row>
    <row r="117" spans="1:58" ht="15.75" hidden="1" customHeight="1" x14ac:dyDescent="0.2">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c r="AA117" s="200"/>
      <c r="AB117" s="200"/>
      <c r="AC117" s="200"/>
      <c r="AD117" s="200"/>
      <c r="AE117" s="200"/>
      <c r="AF117" s="200"/>
      <c r="AG117" s="200"/>
      <c r="AH117" s="200"/>
      <c r="AI117" s="200"/>
      <c r="AJ117" s="200"/>
      <c r="AK117" s="200"/>
      <c r="AL117" s="200"/>
      <c r="AM117" s="200"/>
      <c r="AN117" s="200"/>
      <c r="AO117" s="200"/>
      <c r="AP117" s="200"/>
      <c r="AQ117" s="200"/>
      <c r="AR117" s="200"/>
      <c r="AS117" s="200"/>
      <c r="AT117" s="200"/>
      <c r="AU117" s="200"/>
      <c r="AV117" s="200"/>
      <c r="AW117" s="200"/>
      <c r="AX117" s="200"/>
      <c r="AY117" s="200"/>
      <c r="AZ117" s="200"/>
      <c r="BA117" s="200"/>
      <c r="BB117" s="200"/>
      <c r="BC117" s="200"/>
      <c r="BD117" s="200"/>
      <c r="BE117" s="200"/>
      <c r="BF117" s="200"/>
    </row>
    <row r="118" spans="1:58" ht="15.75" hidden="1" customHeight="1" x14ac:dyDescent="0.2">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c r="AN118" s="200"/>
      <c r="AO118" s="200"/>
      <c r="AP118" s="200"/>
      <c r="AQ118" s="200"/>
      <c r="AR118" s="200"/>
      <c r="AS118" s="200"/>
      <c r="AT118" s="200"/>
      <c r="AU118" s="200"/>
      <c r="AV118" s="200"/>
      <c r="AW118" s="200"/>
      <c r="AX118" s="200"/>
      <c r="AY118" s="200"/>
      <c r="AZ118" s="200"/>
      <c r="BA118" s="200"/>
      <c r="BB118" s="200"/>
      <c r="BC118" s="200"/>
      <c r="BD118" s="200"/>
      <c r="BE118" s="200"/>
      <c r="BF118" s="200"/>
    </row>
    <row r="119" spans="1:58" ht="15.75" hidden="1" customHeight="1" x14ac:dyDescent="0.2">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0"/>
      <c r="AE119" s="200"/>
      <c r="AF119" s="200"/>
      <c r="AG119" s="200"/>
      <c r="AH119" s="200"/>
      <c r="AI119" s="200"/>
      <c r="AJ119" s="200"/>
      <c r="AK119" s="200"/>
      <c r="AL119" s="200"/>
      <c r="AM119" s="200"/>
      <c r="AN119" s="200"/>
      <c r="AO119" s="200"/>
      <c r="AP119" s="200"/>
      <c r="AQ119" s="200"/>
      <c r="AR119" s="200"/>
      <c r="AS119" s="200"/>
      <c r="AT119" s="200"/>
      <c r="AU119" s="200"/>
      <c r="AV119" s="200"/>
      <c r="AW119" s="200"/>
      <c r="AX119" s="200"/>
      <c r="AY119" s="200"/>
      <c r="AZ119" s="200"/>
      <c r="BA119" s="200"/>
      <c r="BB119" s="200"/>
      <c r="BC119" s="200"/>
      <c r="BD119" s="200"/>
      <c r="BE119" s="200"/>
      <c r="BF119" s="200"/>
    </row>
    <row r="120" spans="1:58" ht="15.75" hidden="1" customHeight="1" x14ac:dyDescent="0.2">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200"/>
      <c r="AL120" s="200"/>
      <c r="AM120" s="200"/>
      <c r="AN120" s="200"/>
      <c r="AO120" s="200"/>
      <c r="AP120" s="200"/>
      <c r="AQ120" s="200"/>
      <c r="AR120" s="200"/>
      <c r="AS120" s="200"/>
      <c r="AT120" s="200"/>
      <c r="AU120" s="200"/>
      <c r="AV120" s="200"/>
      <c r="AW120" s="200"/>
      <c r="AX120" s="200"/>
      <c r="AY120" s="200"/>
      <c r="AZ120" s="200"/>
      <c r="BA120" s="200"/>
      <c r="BB120" s="200"/>
      <c r="BC120" s="200"/>
      <c r="BD120" s="200"/>
      <c r="BE120" s="200"/>
      <c r="BF120" s="200"/>
    </row>
    <row r="121" spans="1:58" ht="15.75" hidden="1" customHeight="1" x14ac:dyDescent="0.2">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0"/>
      <c r="AY121" s="200"/>
      <c r="AZ121" s="200"/>
      <c r="BA121" s="200"/>
      <c r="BB121" s="200"/>
      <c r="BC121" s="200"/>
      <c r="BD121" s="200"/>
      <c r="BE121" s="200"/>
      <c r="BF121" s="200"/>
    </row>
    <row r="122" spans="1:58" ht="15.75" hidden="1" customHeight="1" x14ac:dyDescent="0.2">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c r="AV122" s="200"/>
      <c r="AW122" s="200"/>
      <c r="AX122" s="200"/>
      <c r="AY122" s="200"/>
      <c r="AZ122" s="200"/>
      <c r="BA122" s="200"/>
      <c r="BB122" s="200"/>
      <c r="BC122" s="200"/>
      <c r="BD122" s="200"/>
      <c r="BE122" s="200"/>
      <c r="BF122" s="200"/>
    </row>
    <row r="123" spans="1:58" ht="15.75" hidden="1" customHeight="1" x14ac:dyDescent="0.2">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00"/>
      <c r="AF123" s="200"/>
      <c r="AG123" s="200"/>
      <c r="AH123" s="200"/>
      <c r="AI123" s="200"/>
      <c r="AJ123" s="200"/>
      <c r="AK123" s="200"/>
      <c r="AL123" s="200"/>
      <c r="AM123" s="200"/>
      <c r="AN123" s="200"/>
      <c r="AO123" s="200"/>
      <c r="AP123" s="200"/>
      <c r="AQ123" s="200"/>
      <c r="AR123" s="200"/>
      <c r="AS123" s="200"/>
      <c r="AT123" s="200"/>
      <c r="AU123" s="200"/>
      <c r="AV123" s="200"/>
      <c r="AW123" s="200"/>
      <c r="AX123" s="200"/>
      <c r="AY123" s="200"/>
      <c r="AZ123" s="200"/>
      <c r="BA123" s="200"/>
      <c r="BB123" s="200"/>
      <c r="BC123" s="200"/>
      <c r="BD123" s="200"/>
      <c r="BE123" s="200"/>
      <c r="BF123" s="200"/>
    </row>
    <row r="124" spans="1:58" ht="15.75" hidden="1" customHeight="1" x14ac:dyDescent="0.2">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0"/>
      <c r="AY124" s="200"/>
      <c r="AZ124" s="200"/>
      <c r="BA124" s="200"/>
      <c r="BB124" s="200"/>
      <c r="BC124" s="200"/>
      <c r="BD124" s="200"/>
      <c r="BE124" s="200"/>
      <c r="BF124" s="200"/>
    </row>
    <row r="125" spans="1:58" ht="15.75" hidden="1" customHeight="1" x14ac:dyDescent="0.2">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0"/>
      <c r="AE125" s="200"/>
      <c r="AF125" s="200"/>
      <c r="AG125" s="200"/>
      <c r="AH125" s="200"/>
      <c r="AI125" s="200"/>
      <c r="AJ125" s="200"/>
      <c r="AK125" s="200"/>
      <c r="AL125" s="200"/>
      <c r="AM125" s="200"/>
      <c r="AN125" s="200"/>
      <c r="AO125" s="200"/>
      <c r="AP125" s="200"/>
      <c r="AQ125" s="200"/>
      <c r="AR125" s="200"/>
      <c r="AS125" s="200"/>
      <c r="AT125" s="200"/>
      <c r="AU125" s="200"/>
      <c r="AV125" s="200"/>
      <c r="AW125" s="200"/>
      <c r="AX125" s="200"/>
      <c r="AY125" s="200"/>
      <c r="AZ125" s="200"/>
      <c r="BA125" s="200"/>
      <c r="BB125" s="200"/>
      <c r="BC125" s="200"/>
      <c r="BD125" s="200"/>
      <c r="BE125" s="200"/>
      <c r="BF125" s="200"/>
    </row>
    <row r="126" spans="1:58" ht="15.75" hidden="1" customHeight="1" x14ac:dyDescent="0.2">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0"/>
      <c r="AE126" s="200"/>
      <c r="AF126" s="200"/>
      <c r="AG126" s="200"/>
      <c r="AH126" s="200"/>
      <c r="AI126" s="200"/>
      <c r="AJ126" s="200"/>
      <c r="AK126" s="200"/>
      <c r="AL126" s="200"/>
      <c r="AM126" s="200"/>
      <c r="AN126" s="200"/>
      <c r="AO126" s="200"/>
      <c r="AP126" s="200"/>
      <c r="AQ126" s="200"/>
      <c r="AR126" s="200"/>
      <c r="AS126" s="200"/>
      <c r="AT126" s="200"/>
      <c r="AU126" s="200"/>
      <c r="AV126" s="200"/>
      <c r="AW126" s="200"/>
      <c r="AX126" s="200"/>
      <c r="AY126" s="200"/>
      <c r="AZ126" s="200"/>
      <c r="BA126" s="200"/>
      <c r="BB126" s="200"/>
      <c r="BC126" s="200"/>
      <c r="BD126" s="200"/>
      <c r="BE126" s="200"/>
      <c r="BF126" s="200"/>
    </row>
    <row r="127" spans="1:58" ht="15.75" hidden="1" customHeight="1" x14ac:dyDescent="0.2">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c r="AA127" s="200"/>
      <c r="AB127" s="200"/>
      <c r="AC127" s="200"/>
      <c r="AD127" s="200"/>
      <c r="AE127" s="200"/>
      <c r="AF127" s="200"/>
      <c r="AG127" s="200"/>
      <c r="AH127" s="200"/>
      <c r="AI127" s="200"/>
      <c r="AJ127" s="200"/>
      <c r="AK127" s="200"/>
      <c r="AL127" s="200"/>
      <c r="AM127" s="200"/>
      <c r="AN127" s="200"/>
      <c r="AO127" s="200"/>
      <c r="AP127" s="200"/>
      <c r="AQ127" s="200"/>
      <c r="AR127" s="200"/>
      <c r="AS127" s="200"/>
      <c r="AT127" s="200"/>
      <c r="AU127" s="200"/>
      <c r="AV127" s="200"/>
      <c r="AW127" s="200"/>
      <c r="AX127" s="200"/>
      <c r="AY127" s="200"/>
      <c r="AZ127" s="200"/>
      <c r="BA127" s="200"/>
      <c r="BB127" s="200"/>
      <c r="BC127" s="200"/>
      <c r="BD127" s="200"/>
      <c r="BE127" s="200"/>
      <c r="BF127" s="200"/>
    </row>
    <row r="128" spans="1:58" ht="15.75" hidden="1" customHeight="1" x14ac:dyDescent="0.2">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c r="AA128" s="200"/>
      <c r="AB128" s="200"/>
      <c r="AC128" s="200"/>
      <c r="AD128" s="200"/>
      <c r="AE128" s="200"/>
      <c r="AF128" s="200"/>
      <c r="AG128" s="200"/>
      <c r="AH128" s="200"/>
      <c r="AI128" s="200"/>
      <c r="AJ128" s="200"/>
      <c r="AK128" s="200"/>
      <c r="AL128" s="200"/>
      <c r="AM128" s="200"/>
      <c r="AN128" s="200"/>
      <c r="AO128" s="200"/>
      <c r="AP128" s="200"/>
      <c r="AQ128" s="200"/>
      <c r="AR128" s="200"/>
      <c r="AS128" s="200"/>
      <c r="AT128" s="200"/>
      <c r="AU128" s="200"/>
      <c r="AV128" s="200"/>
      <c r="AW128" s="200"/>
      <c r="AX128" s="200"/>
      <c r="AY128" s="200"/>
      <c r="AZ128" s="200"/>
      <c r="BA128" s="200"/>
      <c r="BB128" s="200"/>
      <c r="BC128" s="200"/>
      <c r="BD128" s="200"/>
      <c r="BE128" s="200"/>
      <c r="BF128" s="200"/>
    </row>
    <row r="129" spans="1:58" ht="15.75" hidden="1" customHeight="1" x14ac:dyDescent="0.2">
      <c r="A129" s="200"/>
      <c r="B129" s="200"/>
      <c r="C129" s="200"/>
      <c r="D129" s="200"/>
      <c r="E129" s="200"/>
      <c r="F129" s="200"/>
      <c r="G129" s="200"/>
      <c r="H129" s="200"/>
      <c r="I129" s="200"/>
      <c r="J129" s="200"/>
      <c r="K129" s="200"/>
      <c r="L129" s="200"/>
      <c r="M129" s="200"/>
      <c r="N129" s="200"/>
      <c r="O129" s="200"/>
      <c r="P129" s="200"/>
      <c r="Q129" s="200"/>
      <c r="R129" s="200"/>
      <c r="S129" s="200"/>
      <c r="T129" s="200"/>
      <c r="U129" s="200"/>
      <c r="V129" s="200"/>
      <c r="W129" s="200"/>
      <c r="X129" s="200"/>
      <c r="Y129" s="200"/>
      <c r="Z129" s="200"/>
      <c r="AA129" s="200"/>
      <c r="AB129" s="200"/>
      <c r="AC129" s="200"/>
      <c r="AD129" s="200"/>
      <c r="AE129" s="200"/>
      <c r="AF129" s="200"/>
      <c r="AG129" s="200"/>
      <c r="AH129" s="200"/>
      <c r="AI129" s="200"/>
      <c r="AJ129" s="200"/>
      <c r="AK129" s="200"/>
      <c r="AL129" s="200"/>
      <c r="AM129" s="200"/>
      <c r="AN129" s="200"/>
      <c r="AO129" s="200"/>
      <c r="AP129" s="200"/>
      <c r="AQ129" s="200"/>
      <c r="AR129" s="200"/>
      <c r="AS129" s="200"/>
      <c r="AT129" s="200"/>
      <c r="AU129" s="200"/>
      <c r="AV129" s="200"/>
      <c r="AW129" s="200"/>
      <c r="AX129" s="200"/>
      <c r="AY129" s="200"/>
      <c r="AZ129" s="200"/>
      <c r="BA129" s="200"/>
      <c r="BB129" s="200"/>
      <c r="BC129" s="200"/>
      <c r="BD129" s="200"/>
      <c r="BE129" s="200"/>
      <c r="BF129" s="200"/>
    </row>
    <row r="130" spans="1:58" ht="15.75" hidden="1" customHeight="1" x14ac:dyDescent="0.2">
      <c r="A130" s="200"/>
      <c r="B130" s="200"/>
      <c r="C130" s="200"/>
      <c r="D130" s="200"/>
      <c r="E130" s="200"/>
      <c r="F130" s="200"/>
      <c r="G130" s="200"/>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0"/>
      <c r="AY130" s="200"/>
      <c r="AZ130" s="200"/>
      <c r="BA130" s="200"/>
      <c r="BB130" s="200"/>
      <c r="BC130" s="200"/>
      <c r="BD130" s="200"/>
      <c r="BE130" s="200"/>
      <c r="BF130" s="200"/>
    </row>
    <row r="131" spans="1:58" ht="15.75" hidden="1" customHeight="1" x14ac:dyDescent="0.2">
      <c r="A131" s="200"/>
      <c r="B131" s="200"/>
      <c r="C131" s="200"/>
      <c r="D131" s="200"/>
      <c r="E131" s="200"/>
      <c r="F131" s="200"/>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0"/>
      <c r="AY131" s="200"/>
      <c r="AZ131" s="200"/>
      <c r="BA131" s="200"/>
      <c r="BB131" s="200"/>
      <c r="BC131" s="200"/>
      <c r="BD131" s="200"/>
      <c r="BE131" s="200"/>
      <c r="BF131" s="200"/>
    </row>
    <row r="132" spans="1:58" ht="15.75" hidden="1" customHeight="1" x14ac:dyDescent="0.2">
      <c r="A132" s="200"/>
      <c r="B132" s="200"/>
      <c r="C132" s="200"/>
      <c r="D132" s="200"/>
      <c r="E132" s="200"/>
      <c r="F132" s="200"/>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0"/>
      <c r="AY132" s="200"/>
      <c r="AZ132" s="200"/>
      <c r="BA132" s="200"/>
      <c r="BB132" s="200"/>
      <c r="BC132" s="200"/>
      <c r="BD132" s="200"/>
      <c r="BE132" s="200"/>
      <c r="BF132" s="200"/>
    </row>
    <row r="133" spans="1:58" ht="15.75" hidden="1" customHeight="1" x14ac:dyDescent="0.2">
      <c r="A133" s="200"/>
      <c r="B133" s="200"/>
      <c r="C133" s="200"/>
      <c r="D133" s="200"/>
      <c r="E133" s="200"/>
      <c r="F133" s="200"/>
      <c r="G133" s="200"/>
      <c r="H133" s="200"/>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00"/>
      <c r="AF133" s="200"/>
      <c r="AG133" s="200"/>
      <c r="AH133" s="200"/>
      <c r="AI133" s="200"/>
      <c r="AJ133" s="200"/>
      <c r="AK133" s="200"/>
      <c r="AL133" s="200"/>
      <c r="AM133" s="200"/>
      <c r="AN133" s="200"/>
      <c r="AO133" s="200"/>
      <c r="AP133" s="200"/>
      <c r="AQ133" s="200"/>
      <c r="AR133" s="200"/>
      <c r="AS133" s="200"/>
      <c r="AT133" s="200"/>
      <c r="AU133" s="200"/>
      <c r="AV133" s="200"/>
      <c r="AW133" s="200"/>
      <c r="AX133" s="200"/>
      <c r="AY133" s="200"/>
      <c r="AZ133" s="200"/>
      <c r="BA133" s="200"/>
      <c r="BB133" s="200"/>
      <c r="BC133" s="200"/>
      <c r="BD133" s="200"/>
      <c r="BE133" s="200"/>
      <c r="BF133" s="200"/>
    </row>
    <row r="134" spans="1:58" ht="15.75" hidden="1" customHeight="1" x14ac:dyDescent="0.2">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0"/>
      <c r="BA134" s="200"/>
      <c r="BB134" s="200"/>
      <c r="BC134" s="200"/>
      <c r="BD134" s="200"/>
      <c r="BE134" s="200"/>
      <c r="BF134" s="200"/>
    </row>
    <row r="135" spans="1:58" ht="15.75" hidden="1" customHeight="1" x14ac:dyDescent="0.2">
      <c r="A135" s="200"/>
      <c r="B135" s="200"/>
      <c r="C135" s="200"/>
      <c r="D135" s="200"/>
      <c r="E135" s="200"/>
      <c r="F135" s="200"/>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0"/>
      <c r="AL135" s="200"/>
      <c r="AM135" s="200"/>
      <c r="AN135" s="200"/>
      <c r="AO135" s="200"/>
      <c r="AP135" s="200"/>
      <c r="AQ135" s="200"/>
      <c r="AR135" s="200"/>
      <c r="AS135" s="200"/>
      <c r="AT135" s="200"/>
      <c r="AU135" s="200"/>
      <c r="AV135" s="200"/>
      <c r="AW135" s="200"/>
      <c r="AX135" s="200"/>
      <c r="AY135" s="200"/>
      <c r="AZ135" s="200"/>
      <c r="BA135" s="200"/>
      <c r="BB135" s="200"/>
      <c r="BC135" s="200"/>
      <c r="BD135" s="200"/>
      <c r="BE135" s="200"/>
      <c r="BF135" s="200"/>
    </row>
    <row r="136" spans="1:58" ht="15.75" hidden="1" customHeight="1" x14ac:dyDescent="0.2">
      <c r="A136" s="200"/>
      <c r="B136" s="200"/>
      <c r="C136" s="200"/>
      <c r="D136" s="200"/>
      <c r="E136" s="200"/>
      <c r="F136" s="200"/>
      <c r="G136" s="200"/>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0"/>
      <c r="AE136" s="200"/>
      <c r="AF136" s="200"/>
      <c r="AG136" s="200"/>
      <c r="AH136" s="200"/>
      <c r="AI136" s="200"/>
      <c r="AJ136" s="200"/>
      <c r="AK136" s="200"/>
      <c r="AL136" s="200"/>
      <c r="AM136" s="200"/>
      <c r="AN136" s="200"/>
      <c r="AO136" s="200"/>
      <c r="AP136" s="200"/>
      <c r="AQ136" s="200"/>
      <c r="AR136" s="200"/>
      <c r="AS136" s="200"/>
      <c r="AT136" s="200"/>
      <c r="AU136" s="200"/>
      <c r="AV136" s="200"/>
      <c r="AW136" s="200"/>
      <c r="AX136" s="200"/>
      <c r="AY136" s="200"/>
      <c r="AZ136" s="200"/>
      <c r="BA136" s="200"/>
      <c r="BB136" s="200"/>
      <c r="BC136" s="200"/>
      <c r="BD136" s="200"/>
      <c r="BE136" s="200"/>
      <c r="BF136" s="200"/>
    </row>
    <row r="137" spans="1:58" ht="15.75" hidden="1" customHeight="1" x14ac:dyDescent="0.2">
      <c r="A137" s="200"/>
      <c r="B137" s="200"/>
      <c r="C137" s="200"/>
      <c r="D137" s="200"/>
      <c r="E137" s="200"/>
      <c r="F137" s="200"/>
      <c r="G137" s="200"/>
      <c r="H137" s="200"/>
      <c r="I137" s="200"/>
      <c r="J137" s="200"/>
      <c r="K137" s="200"/>
      <c r="L137" s="200"/>
      <c r="M137" s="200"/>
      <c r="N137" s="200"/>
      <c r="O137" s="200"/>
      <c r="P137" s="200"/>
      <c r="Q137" s="200"/>
      <c r="R137" s="200"/>
      <c r="S137" s="200"/>
      <c r="T137" s="200"/>
      <c r="U137" s="200"/>
      <c r="V137" s="200"/>
      <c r="W137" s="200"/>
      <c r="X137" s="200"/>
      <c r="Y137" s="200"/>
      <c r="Z137" s="200"/>
      <c r="AA137" s="200"/>
      <c r="AB137" s="200"/>
      <c r="AC137" s="200"/>
      <c r="AD137" s="200"/>
      <c r="AE137" s="200"/>
      <c r="AF137" s="200"/>
      <c r="AG137" s="200"/>
      <c r="AH137" s="200"/>
      <c r="AI137" s="200"/>
      <c r="AJ137" s="200"/>
      <c r="AK137" s="200"/>
      <c r="AL137" s="200"/>
      <c r="AM137" s="200"/>
      <c r="AN137" s="200"/>
      <c r="AO137" s="200"/>
      <c r="AP137" s="200"/>
      <c r="AQ137" s="200"/>
      <c r="AR137" s="200"/>
      <c r="AS137" s="200"/>
      <c r="AT137" s="200"/>
      <c r="AU137" s="200"/>
      <c r="AV137" s="200"/>
      <c r="AW137" s="200"/>
      <c r="AX137" s="200"/>
      <c r="AY137" s="200"/>
      <c r="AZ137" s="200"/>
      <c r="BA137" s="200"/>
      <c r="BB137" s="200"/>
      <c r="BC137" s="200"/>
      <c r="BD137" s="200"/>
      <c r="BE137" s="200"/>
      <c r="BF137" s="200"/>
    </row>
    <row r="138" spans="1:58" ht="15.75" hidden="1" customHeight="1" x14ac:dyDescent="0.2">
      <c r="A138" s="200"/>
      <c r="B138" s="200"/>
      <c r="C138" s="200"/>
      <c r="D138" s="200"/>
      <c r="E138" s="200"/>
      <c r="F138" s="200"/>
      <c r="G138" s="200"/>
      <c r="H138" s="200"/>
      <c r="I138" s="200"/>
      <c r="J138" s="200"/>
      <c r="K138" s="200"/>
      <c r="L138" s="200"/>
      <c r="M138" s="200"/>
      <c r="N138" s="200"/>
      <c r="O138" s="200"/>
      <c r="P138" s="200"/>
      <c r="Q138" s="200"/>
      <c r="R138" s="200"/>
      <c r="S138" s="200"/>
      <c r="T138" s="200"/>
      <c r="U138" s="200"/>
      <c r="V138" s="200"/>
      <c r="W138" s="200"/>
      <c r="X138" s="200"/>
      <c r="Y138" s="200"/>
      <c r="Z138" s="200"/>
      <c r="AA138" s="200"/>
      <c r="AB138" s="200"/>
      <c r="AC138" s="200"/>
      <c r="AD138" s="200"/>
      <c r="AE138" s="200"/>
      <c r="AF138" s="200"/>
      <c r="AG138" s="200"/>
      <c r="AH138" s="200"/>
      <c r="AI138" s="200"/>
      <c r="AJ138" s="200"/>
      <c r="AK138" s="200"/>
      <c r="AL138" s="200"/>
      <c r="AM138" s="200"/>
      <c r="AN138" s="200"/>
      <c r="AO138" s="200"/>
      <c r="AP138" s="200"/>
      <c r="AQ138" s="200"/>
      <c r="AR138" s="200"/>
      <c r="AS138" s="200"/>
      <c r="AT138" s="200"/>
      <c r="AU138" s="200"/>
      <c r="AV138" s="200"/>
      <c r="AW138" s="200"/>
      <c r="AX138" s="200"/>
      <c r="AY138" s="200"/>
      <c r="AZ138" s="200"/>
      <c r="BA138" s="200"/>
      <c r="BB138" s="200"/>
      <c r="BC138" s="200"/>
      <c r="BD138" s="200"/>
      <c r="BE138" s="200"/>
      <c r="BF138" s="200"/>
    </row>
    <row r="139" spans="1:58" ht="15.75" hidden="1" customHeight="1" x14ac:dyDescent="0.2">
      <c r="A139" s="200"/>
      <c r="B139" s="200"/>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200"/>
      <c r="AL139" s="200"/>
      <c r="AM139" s="200"/>
      <c r="AN139" s="200"/>
      <c r="AO139" s="200"/>
      <c r="AP139" s="200"/>
      <c r="AQ139" s="200"/>
      <c r="AR139" s="200"/>
      <c r="AS139" s="200"/>
      <c r="AT139" s="200"/>
      <c r="AU139" s="200"/>
      <c r="AV139" s="200"/>
      <c r="AW139" s="200"/>
      <c r="AX139" s="200"/>
      <c r="AY139" s="200"/>
      <c r="AZ139" s="200"/>
      <c r="BA139" s="200"/>
      <c r="BB139" s="200"/>
      <c r="BC139" s="200"/>
      <c r="BD139" s="200"/>
      <c r="BE139" s="200"/>
      <c r="BF139" s="200"/>
    </row>
    <row r="140" spans="1:58" ht="15.75" hidden="1" customHeight="1" x14ac:dyDescent="0.2">
      <c r="A140" s="200"/>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c r="AA140" s="200"/>
      <c r="AB140" s="200"/>
      <c r="AC140" s="200"/>
      <c r="AD140" s="200"/>
      <c r="AE140" s="200"/>
      <c r="AF140" s="200"/>
      <c r="AG140" s="200"/>
      <c r="AH140" s="200"/>
      <c r="AI140" s="200"/>
      <c r="AJ140" s="200"/>
      <c r="AK140" s="200"/>
      <c r="AL140" s="200"/>
      <c r="AM140" s="200"/>
      <c r="AN140" s="200"/>
      <c r="AO140" s="200"/>
      <c r="AP140" s="200"/>
      <c r="AQ140" s="200"/>
      <c r="AR140" s="200"/>
      <c r="AS140" s="200"/>
      <c r="AT140" s="200"/>
      <c r="AU140" s="200"/>
      <c r="AV140" s="200"/>
      <c r="AW140" s="200"/>
      <c r="AX140" s="200"/>
      <c r="AY140" s="200"/>
      <c r="AZ140" s="200"/>
      <c r="BA140" s="200"/>
      <c r="BB140" s="200"/>
      <c r="BC140" s="200"/>
      <c r="BD140" s="200"/>
      <c r="BE140" s="200"/>
      <c r="BF140" s="200"/>
    </row>
    <row r="141" spans="1:58" ht="15.75" hidden="1" customHeight="1" x14ac:dyDescent="0.2">
      <c r="A141" s="200"/>
      <c r="B141" s="200"/>
      <c r="C141" s="200"/>
      <c r="D141" s="200"/>
      <c r="E141" s="200"/>
      <c r="F141" s="200"/>
      <c r="G141" s="200"/>
      <c r="H141" s="200"/>
      <c r="I141" s="200"/>
      <c r="J141" s="200"/>
      <c r="K141" s="200"/>
      <c r="L141" s="200"/>
      <c r="M141" s="200"/>
      <c r="N141" s="200"/>
      <c r="O141" s="200"/>
      <c r="P141" s="200"/>
      <c r="Q141" s="200"/>
      <c r="R141" s="200"/>
      <c r="S141" s="200"/>
      <c r="T141" s="200"/>
      <c r="U141" s="200"/>
      <c r="V141" s="200"/>
      <c r="W141" s="200"/>
      <c r="X141" s="200"/>
      <c r="Y141" s="200"/>
      <c r="Z141" s="200"/>
      <c r="AA141" s="200"/>
      <c r="AB141" s="200"/>
      <c r="AC141" s="200"/>
      <c r="AD141" s="200"/>
      <c r="AE141" s="200"/>
      <c r="AF141" s="200"/>
      <c r="AG141" s="200"/>
      <c r="AH141" s="200"/>
      <c r="AI141" s="200"/>
      <c r="AJ141" s="200"/>
      <c r="AK141" s="200"/>
      <c r="AL141" s="200"/>
      <c r="AM141" s="200"/>
      <c r="AN141" s="200"/>
      <c r="AO141" s="200"/>
      <c r="AP141" s="200"/>
      <c r="AQ141" s="200"/>
      <c r="AR141" s="200"/>
      <c r="AS141" s="200"/>
      <c r="AT141" s="200"/>
      <c r="AU141" s="200"/>
      <c r="AV141" s="200"/>
      <c r="AW141" s="200"/>
      <c r="AX141" s="200"/>
      <c r="AY141" s="200"/>
      <c r="AZ141" s="200"/>
      <c r="BA141" s="200"/>
      <c r="BB141" s="200"/>
      <c r="BC141" s="200"/>
      <c r="BD141" s="200"/>
      <c r="BE141" s="200"/>
      <c r="BF141" s="200"/>
    </row>
    <row r="142" spans="1:58" ht="15.75" hidden="1" customHeight="1" x14ac:dyDescent="0.2">
      <c r="A142" s="200"/>
      <c r="B142" s="200"/>
      <c r="C142" s="200"/>
      <c r="D142" s="200"/>
      <c r="E142" s="200"/>
      <c r="F142" s="200"/>
      <c r="G142" s="200"/>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0"/>
      <c r="AE142" s="200"/>
      <c r="AF142" s="200"/>
      <c r="AG142" s="200"/>
      <c r="AH142" s="200"/>
      <c r="AI142" s="200"/>
      <c r="AJ142" s="200"/>
      <c r="AK142" s="200"/>
      <c r="AL142" s="200"/>
      <c r="AM142" s="200"/>
      <c r="AN142" s="200"/>
      <c r="AO142" s="200"/>
      <c r="AP142" s="200"/>
      <c r="AQ142" s="200"/>
      <c r="AR142" s="200"/>
      <c r="AS142" s="200"/>
      <c r="AT142" s="200"/>
      <c r="AU142" s="200"/>
      <c r="AV142" s="200"/>
      <c r="AW142" s="200"/>
      <c r="AX142" s="200"/>
      <c r="AY142" s="200"/>
      <c r="AZ142" s="200"/>
      <c r="BA142" s="200"/>
      <c r="BB142" s="200"/>
      <c r="BC142" s="200"/>
      <c r="BD142" s="200"/>
      <c r="BE142" s="200"/>
      <c r="BF142" s="200"/>
    </row>
    <row r="143" spans="1:58" ht="15.75" hidden="1" customHeight="1" x14ac:dyDescent="0.2">
      <c r="A143" s="200"/>
      <c r="B143" s="200"/>
      <c r="C143" s="200"/>
      <c r="D143" s="200"/>
      <c r="E143" s="200"/>
      <c r="F143" s="200"/>
      <c r="G143" s="200"/>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00"/>
      <c r="AF143" s="200"/>
      <c r="AG143" s="200"/>
      <c r="AH143" s="200"/>
      <c r="AI143" s="200"/>
      <c r="AJ143" s="200"/>
      <c r="AK143" s="200"/>
      <c r="AL143" s="200"/>
      <c r="AM143" s="200"/>
      <c r="AN143" s="200"/>
      <c r="AO143" s="200"/>
      <c r="AP143" s="200"/>
      <c r="AQ143" s="200"/>
      <c r="AR143" s="200"/>
      <c r="AS143" s="200"/>
      <c r="AT143" s="200"/>
      <c r="AU143" s="200"/>
      <c r="AV143" s="200"/>
      <c r="AW143" s="200"/>
      <c r="AX143" s="200"/>
      <c r="AY143" s="200"/>
      <c r="AZ143" s="200"/>
      <c r="BA143" s="200"/>
      <c r="BB143" s="200"/>
      <c r="BC143" s="200"/>
      <c r="BD143" s="200"/>
      <c r="BE143" s="200"/>
      <c r="BF143" s="200"/>
    </row>
    <row r="144" spans="1:58" ht="15.75" hidden="1" customHeight="1" x14ac:dyDescent="0.2">
      <c r="A144" s="200"/>
      <c r="B144" s="200"/>
      <c r="C144" s="200"/>
      <c r="D144" s="200"/>
      <c r="E144" s="200"/>
      <c r="F144" s="200"/>
      <c r="G144" s="200"/>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0"/>
      <c r="AY144" s="200"/>
      <c r="AZ144" s="200"/>
      <c r="BA144" s="200"/>
      <c r="BB144" s="200"/>
      <c r="BC144" s="200"/>
      <c r="BD144" s="200"/>
      <c r="BE144" s="200"/>
      <c r="BF144" s="200"/>
    </row>
    <row r="145" spans="1:58" ht="15.75" hidden="1" customHeight="1" x14ac:dyDescent="0.2">
      <c r="A145" s="200"/>
      <c r="B145" s="200"/>
      <c r="C145" s="200"/>
      <c r="D145" s="200"/>
      <c r="E145" s="200"/>
      <c r="F145" s="200"/>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200"/>
      <c r="AL145" s="200"/>
      <c r="AM145" s="200"/>
      <c r="AN145" s="200"/>
      <c r="AO145" s="200"/>
      <c r="AP145" s="200"/>
      <c r="AQ145" s="200"/>
      <c r="AR145" s="200"/>
      <c r="AS145" s="200"/>
      <c r="AT145" s="200"/>
      <c r="AU145" s="200"/>
      <c r="AV145" s="200"/>
      <c r="AW145" s="200"/>
      <c r="AX145" s="200"/>
      <c r="AY145" s="200"/>
      <c r="AZ145" s="200"/>
      <c r="BA145" s="200"/>
      <c r="BB145" s="200"/>
      <c r="BC145" s="200"/>
      <c r="BD145" s="200"/>
      <c r="BE145" s="200"/>
      <c r="BF145" s="200"/>
    </row>
    <row r="146" spans="1:58" ht="15.75" hidden="1" customHeight="1" x14ac:dyDescent="0.2">
      <c r="A146" s="200"/>
      <c r="B146" s="200"/>
      <c r="C146" s="200"/>
      <c r="D146" s="200"/>
      <c r="E146" s="200"/>
      <c r="F146" s="200"/>
      <c r="G146" s="200"/>
      <c r="H146" s="200"/>
      <c r="I146" s="200"/>
      <c r="J146" s="200"/>
      <c r="K146" s="200"/>
      <c r="L146" s="200"/>
      <c r="M146" s="200"/>
      <c r="N146" s="200"/>
      <c r="O146" s="200"/>
      <c r="P146" s="200"/>
      <c r="Q146" s="200"/>
      <c r="R146" s="200"/>
      <c r="S146" s="200"/>
      <c r="T146" s="200"/>
      <c r="U146" s="200"/>
      <c r="V146" s="200"/>
      <c r="W146" s="200"/>
      <c r="X146" s="200"/>
      <c r="Y146" s="200"/>
      <c r="Z146" s="200"/>
      <c r="AA146" s="200"/>
      <c r="AB146" s="200"/>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0"/>
      <c r="AY146" s="200"/>
      <c r="AZ146" s="200"/>
      <c r="BA146" s="200"/>
      <c r="BB146" s="200"/>
      <c r="BC146" s="200"/>
      <c r="BD146" s="200"/>
      <c r="BE146" s="200"/>
      <c r="BF146" s="200"/>
    </row>
    <row r="147" spans="1:58" ht="15.75" hidden="1" customHeight="1" x14ac:dyDescent="0.2">
      <c r="A147" s="200"/>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c r="AA147" s="200"/>
      <c r="AB147" s="200"/>
      <c r="AC147" s="200"/>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0"/>
      <c r="AY147" s="200"/>
      <c r="AZ147" s="200"/>
      <c r="BA147" s="200"/>
      <c r="BB147" s="200"/>
      <c r="BC147" s="200"/>
      <c r="BD147" s="200"/>
      <c r="BE147" s="200"/>
      <c r="BF147" s="200"/>
    </row>
    <row r="148" spans="1:58" ht="15.75" hidden="1" customHeight="1" x14ac:dyDescent="0.2">
      <c r="A148" s="200"/>
      <c r="B148" s="200"/>
      <c r="C148" s="200"/>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0"/>
      <c r="AE148" s="200"/>
      <c r="AF148" s="200"/>
      <c r="AG148" s="200"/>
      <c r="AH148" s="200"/>
      <c r="AI148" s="200"/>
      <c r="AJ148" s="200"/>
      <c r="AK148" s="200"/>
      <c r="AL148" s="200"/>
      <c r="AM148" s="200"/>
      <c r="AN148" s="200"/>
      <c r="AO148" s="200"/>
      <c r="AP148" s="200"/>
      <c r="AQ148" s="200"/>
      <c r="AR148" s="200"/>
      <c r="AS148" s="200"/>
      <c r="AT148" s="200"/>
      <c r="AU148" s="200"/>
      <c r="AV148" s="200"/>
      <c r="AW148" s="200"/>
      <c r="AX148" s="200"/>
      <c r="AY148" s="200"/>
      <c r="AZ148" s="200"/>
      <c r="BA148" s="200"/>
      <c r="BB148" s="200"/>
      <c r="BC148" s="200"/>
      <c r="BD148" s="200"/>
      <c r="BE148" s="200"/>
      <c r="BF148" s="200"/>
    </row>
    <row r="149" spans="1:58" ht="15.75" hidden="1" customHeight="1" x14ac:dyDescent="0.2">
      <c r="A149" s="200"/>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0"/>
      <c r="AY149" s="200"/>
      <c r="AZ149" s="200"/>
      <c r="BA149" s="200"/>
      <c r="BB149" s="200"/>
      <c r="BC149" s="200"/>
      <c r="BD149" s="200"/>
      <c r="BE149" s="200"/>
      <c r="BF149" s="200"/>
    </row>
    <row r="150" spans="1:58" ht="15.75" hidden="1" customHeight="1" x14ac:dyDescent="0.2">
      <c r="A150" s="200"/>
      <c r="B150" s="200"/>
      <c r="C150" s="200"/>
      <c r="D150" s="200"/>
      <c r="E150" s="200"/>
      <c r="F150" s="200"/>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200"/>
      <c r="AR150" s="200"/>
      <c r="AS150" s="200"/>
      <c r="AT150" s="200"/>
      <c r="AU150" s="200"/>
      <c r="AV150" s="200"/>
      <c r="AW150" s="200"/>
      <c r="AX150" s="200"/>
      <c r="AY150" s="200"/>
      <c r="AZ150" s="200"/>
      <c r="BA150" s="200"/>
      <c r="BB150" s="200"/>
      <c r="BC150" s="200"/>
      <c r="BD150" s="200"/>
      <c r="BE150" s="200"/>
      <c r="BF150" s="200"/>
    </row>
    <row r="151" spans="1:58" ht="15.75" hidden="1" customHeight="1" x14ac:dyDescent="0.2">
      <c r="A151" s="200"/>
      <c r="B151" s="200"/>
      <c r="C151" s="200"/>
      <c r="D151" s="200"/>
      <c r="E151" s="200"/>
      <c r="F151" s="200"/>
      <c r="G151" s="200"/>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0"/>
      <c r="AD151" s="200"/>
      <c r="AE151" s="200"/>
      <c r="AF151" s="200"/>
      <c r="AG151" s="200"/>
      <c r="AH151" s="200"/>
      <c r="AI151" s="200"/>
      <c r="AJ151" s="200"/>
      <c r="AK151" s="200"/>
      <c r="AL151" s="200"/>
      <c r="AM151" s="200"/>
      <c r="AN151" s="200"/>
      <c r="AO151" s="200"/>
      <c r="AP151" s="200"/>
      <c r="AQ151" s="200"/>
      <c r="AR151" s="200"/>
      <c r="AS151" s="200"/>
      <c r="AT151" s="200"/>
      <c r="AU151" s="200"/>
      <c r="AV151" s="200"/>
      <c r="AW151" s="200"/>
      <c r="AX151" s="200"/>
      <c r="AY151" s="200"/>
      <c r="AZ151" s="200"/>
      <c r="BA151" s="200"/>
      <c r="BB151" s="200"/>
      <c r="BC151" s="200"/>
      <c r="BD151" s="200"/>
      <c r="BE151" s="200"/>
      <c r="BF151" s="200"/>
    </row>
    <row r="152" spans="1:58" ht="15.75" hidden="1" customHeight="1" x14ac:dyDescent="0.2">
      <c r="A152" s="200"/>
      <c r="B152" s="200"/>
      <c r="C152" s="200"/>
      <c r="D152" s="200"/>
      <c r="E152" s="200"/>
      <c r="F152" s="200"/>
      <c r="G152" s="200"/>
      <c r="H152" s="200"/>
      <c r="I152" s="200"/>
      <c r="J152" s="200"/>
      <c r="K152" s="200"/>
      <c r="L152" s="200"/>
      <c r="M152" s="200"/>
      <c r="N152" s="200"/>
      <c r="O152" s="200"/>
      <c r="P152" s="200"/>
      <c r="Q152" s="200"/>
      <c r="R152" s="200"/>
      <c r="S152" s="200"/>
      <c r="T152" s="200"/>
      <c r="U152" s="200"/>
      <c r="V152" s="200"/>
      <c r="W152" s="200"/>
      <c r="X152" s="200"/>
      <c r="Y152" s="200"/>
      <c r="Z152" s="200"/>
      <c r="AA152" s="200"/>
      <c r="AB152" s="200"/>
      <c r="AC152" s="200"/>
      <c r="AD152" s="200"/>
      <c r="AE152" s="200"/>
      <c r="AF152" s="200"/>
      <c r="AG152" s="200"/>
      <c r="AH152" s="200"/>
      <c r="AI152" s="200"/>
      <c r="AJ152" s="200"/>
      <c r="AK152" s="200"/>
      <c r="AL152" s="200"/>
      <c r="AM152" s="200"/>
      <c r="AN152" s="200"/>
      <c r="AO152" s="200"/>
      <c r="AP152" s="200"/>
      <c r="AQ152" s="200"/>
      <c r="AR152" s="200"/>
      <c r="AS152" s="200"/>
      <c r="AT152" s="200"/>
      <c r="AU152" s="200"/>
      <c r="AV152" s="200"/>
      <c r="AW152" s="200"/>
      <c r="AX152" s="200"/>
      <c r="AY152" s="200"/>
      <c r="AZ152" s="200"/>
      <c r="BA152" s="200"/>
      <c r="BB152" s="200"/>
      <c r="BC152" s="200"/>
      <c r="BD152" s="200"/>
      <c r="BE152" s="200"/>
      <c r="BF152" s="200"/>
    </row>
    <row r="153" spans="1:58" ht="15.75" hidden="1" customHeight="1" x14ac:dyDescent="0.2">
      <c r="A153" s="200"/>
      <c r="B153" s="200"/>
      <c r="C153" s="200"/>
      <c r="D153" s="200"/>
      <c r="E153" s="200"/>
      <c r="F153" s="200"/>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00"/>
      <c r="AF153" s="200"/>
      <c r="AG153" s="200"/>
      <c r="AH153" s="200"/>
      <c r="AI153" s="200"/>
      <c r="AJ153" s="200"/>
      <c r="AK153" s="200"/>
      <c r="AL153" s="200"/>
      <c r="AM153" s="200"/>
      <c r="AN153" s="200"/>
      <c r="AO153" s="200"/>
      <c r="AP153" s="200"/>
      <c r="AQ153" s="200"/>
      <c r="AR153" s="200"/>
      <c r="AS153" s="200"/>
      <c r="AT153" s="200"/>
      <c r="AU153" s="200"/>
      <c r="AV153" s="200"/>
      <c r="AW153" s="200"/>
      <c r="AX153" s="200"/>
      <c r="AY153" s="200"/>
      <c r="AZ153" s="200"/>
      <c r="BA153" s="200"/>
      <c r="BB153" s="200"/>
      <c r="BC153" s="200"/>
      <c r="BD153" s="200"/>
      <c r="BE153" s="200"/>
      <c r="BF153" s="200"/>
    </row>
    <row r="154" spans="1:58" ht="15.75" hidden="1" customHeight="1" x14ac:dyDescent="0.2">
      <c r="A154" s="200"/>
      <c r="B154" s="200"/>
      <c r="C154" s="200"/>
      <c r="D154" s="200"/>
      <c r="E154" s="200"/>
      <c r="F154" s="200"/>
      <c r="G154" s="200"/>
      <c r="H154" s="200"/>
      <c r="I154" s="200"/>
      <c r="J154" s="200"/>
      <c r="K154" s="200"/>
      <c r="L154" s="200"/>
      <c r="M154" s="200"/>
      <c r="N154" s="200"/>
      <c r="O154" s="200"/>
      <c r="P154" s="200"/>
      <c r="Q154" s="200"/>
      <c r="R154" s="200"/>
      <c r="S154" s="200"/>
      <c r="T154" s="200"/>
      <c r="U154" s="200"/>
      <c r="V154" s="200"/>
      <c r="W154" s="200"/>
      <c r="X154" s="200"/>
      <c r="Y154" s="200"/>
      <c r="Z154" s="200"/>
      <c r="AA154" s="200"/>
      <c r="AB154" s="200"/>
      <c r="AC154" s="200"/>
      <c r="AD154" s="200"/>
      <c r="AE154" s="200"/>
      <c r="AF154" s="200"/>
      <c r="AG154" s="200"/>
      <c r="AH154" s="200"/>
      <c r="AI154" s="200"/>
      <c r="AJ154" s="200"/>
      <c r="AK154" s="200"/>
      <c r="AL154" s="200"/>
      <c r="AM154" s="200"/>
      <c r="AN154" s="200"/>
      <c r="AO154" s="200"/>
      <c r="AP154" s="200"/>
      <c r="AQ154" s="200"/>
      <c r="AR154" s="200"/>
      <c r="AS154" s="200"/>
      <c r="AT154" s="200"/>
      <c r="AU154" s="200"/>
      <c r="AV154" s="200"/>
      <c r="AW154" s="200"/>
      <c r="AX154" s="200"/>
      <c r="AY154" s="200"/>
      <c r="AZ154" s="200"/>
      <c r="BA154" s="200"/>
      <c r="BB154" s="200"/>
      <c r="BC154" s="200"/>
      <c r="BD154" s="200"/>
      <c r="BE154" s="200"/>
      <c r="BF154" s="200"/>
    </row>
    <row r="155" spans="1:58" ht="15.75" hidden="1" customHeight="1" x14ac:dyDescent="0.2">
      <c r="A155" s="200"/>
      <c r="B155" s="200"/>
      <c r="C155" s="200"/>
      <c r="D155" s="200"/>
      <c r="E155" s="200"/>
      <c r="F155" s="200"/>
      <c r="G155" s="200"/>
      <c r="H155" s="200"/>
      <c r="I155" s="200"/>
      <c r="J155" s="200"/>
      <c r="K155" s="200"/>
      <c r="L155" s="200"/>
      <c r="M155" s="200"/>
      <c r="N155" s="200"/>
      <c r="O155" s="200"/>
      <c r="P155" s="200"/>
      <c r="Q155" s="200"/>
      <c r="R155" s="200"/>
      <c r="S155" s="200"/>
      <c r="T155" s="200"/>
      <c r="U155" s="200"/>
      <c r="V155" s="200"/>
      <c r="W155" s="200"/>
      <c r="X155" s="200"/>
      <c r="Y155" s="200"/>
      <c r="Z155" s="200"/>
      <c r="AA155" s="200"/>
      <c r="AB155" s="200"/>
      <c r="AC155" s="200"/>
      <c r="AD155" s="200"/>
      <c r="AE155" s="200"/>
      <c r="AF155" s="200"/>
      <c r="AG155" s="200"/>
      <c r="AH155" s="200"/>
      <c r="AI155" s="200"/>
      <c r="AJ155" s="200"/>
      <c r="AK155" s="200"/>
      <c r="AL155" s="200"/>
      <c r="AM155" s="200"/>
      <c r="AN155" s="200"/>
      <c r="AO155" s="200"/>
      <c r="AP155" s="200"/>
      <c r="AQ155" s="200"/>
      <c r="AR155" s="200"/>
      <c r="AS155" s="200"/>
      <c r="AT155" s="200"/>
      <c r="AU155" s="200"/>
      <c r="AV155" s="200"/>
      <c r="AW155" s="200"/>
      <c r="AX155" s="200"/>
      <c r="AY155" s="200"/>
      <c r="AZ155" s="200"/>
      <c r="BA155" s="200"/>
      <c r="BB155" s="200"/>
      <c r="BC155" s="200"/>
      <c r="BD155" s="200"/>
      <c r="BE155" s="200"/>
      <c r="BF155" s="200"/>
    </row>
    <row r="156" spans="1:58" ht="15.75" hidden="1" customHeight="1" x14ac:dyDescent="0.2">
      <c r="A156" s="200"/>
      <c r="B156" s="200"/>
      <c r="C156" s="200"/>
      <c r="D156" s="200"/>
      <c r="E156" s="200"/>
      <c r="F156" s="200"/>
      <c r="G156" s="200"/>
      <c r="H156" s="200"/>
      <c r="I156" s="200"/>
      <c r="J156" s="200"/>
      <c r="K156" s="200"/>
      <c r="L156" s="200"/>
      <c r="M156" s="200"/>
      <c r="N156" s="200"/>
      <c r="O156" s="200"/>
      <c r="P156" s="200"/>
      <c r="Q156" s="200"/>
      <c r="R156" s="200"/>
      <c r="S156" s="200"/>
      <c r="T156" s="200"/>
      <c r="U156" s="200"/>
      <c r="V156" s="200"/>
      <c r="W156" s="200"/>
      <c r="X156" s="200"/>
      <c r="Y156" s="200"/>
      <c r="Z156" s="200"/>
      <c r="AA156" s="200"/>
      <c r="AB156" s="200"/>
      <c r="AC156" s="200"/>
      <c r="AD156" s="200"/>
      <c r="AE156" s="200"/>
      <c r="AF156" s="200"/>
      <c r="AG156" s="200"/>
      <c r="AH156" s="200"/>
      <c r="AI156" s="200"/>
      <c r="AJ156" s="200"/>
      <c r="AK156" s="200"/>
      <c r="AL156" s="200"/>
      <c r="AM156" s="200"/>
      <c r="AN156" s="200"/>
      <c r="AO156" s="200"/>
      <c r="AP156" s="200"/>
      <c r="AQ156" s="200"/>
      <c r="AR156" s="200"/>
      <c r="AS156" s="200"/>
      <c r="AT156" s="200"/>
      <c r="AU156" s="200"/>
      <c r="AV156" s="200"/>
      <c r="AW156" s="200"/>
      <c r="AX156" s="200"/>
      <c r="AY156" s="200"/>
      <c r="AZ156" s="200"/>
      <c r="BA156" s="200"/>
      <c r="BB156" s="200"/>
      <c r="BC156" s="200"/>
      <c r="BD156" s="200"/>
      <c r="BE156" s="200"/>
      <c r="BF156" s="200"/>
    </row>
    <row r="157" spans="1:58" ht="15.75" hidden="1" customHeight="1" x14ac:dyDescent="0.2">
      <c r="A157" s="200"/>
      <c r="B157" s="200"/>
      <c r="C157" s="200"/>
      <c r="D157" s="200"/>
      <c r="E157" s="200"/>
      <c r="F157" s="200"/>
      <c r="G157" s="200"/>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0"/>
      <c r="AY157" s="200"/>
      <c r="AZ157" s="200"/>
      <c r="BA157" s="200"/>
      <c r="BB157" s="200"/>
      <c r="BC157" s="200"/>
      <c r="BD157" s="200"/>
      <c r="BE157" s="200"/>
      <c r="BF157" s="200"/>
    </row>
    <row r="158" spans="1:58" ht="15.75" hidden="1" customHeight="1" x14ac:dyDescent="0.2">
      <c r="A158" s="200"/>
      <c r="B158" s="200"/>
      <c r="C158" s="200"/>
      <c r="D158" s="200"/>
      <c r="E158" s="200"/>
      <c r="F158" s="200"/>
      <c r="G158" s="200"/>
      <c r="H158" s="200"/>
      <c r="I158" s="200"/>
      <c r="J158" s="200"/>
      <c r="K158" s="200"/>
      <c r="L158" s="200"/>
      <c r="M158" s="200"/>
      <c r="N158" s="200"/>
      <c r="O158" s="200"/>
      <c r="P158" s="200"/>
      <c r="Q158" s="200"/>
      <c r="R158" s="200"/>
      <c r="S158" s="200"/>
      <c r="T158" s="200"/>
      <c r="U158" s="200"/>
      <c r="V158" s="200"/>
      <c r="W158" s="200"/>
      <c r="X158" s="200"/>
      <c r="Y158" s="200"/>
      <c r="Z158" s="200"/>
      <c r="AA158" s="200"/>
      <c r="AB158" s="200"/>
      <c r="AC158" s="200"/>
      <c r="AD158" s="200"/>
      <c r="AE158" s="200"/>
      <c r="AF158" s="200"/>
      <c r="AG158" s="200"/>
      <c r="AH158" s="200"/>
      <c r="AI158" s="200"/>
      <c r="AJ158" s="200"/>
      <c r="AK158" s="200"/>
      <c r="AL158" s="200"/>
      <c r="AM158" s="200"/>
      <c r="AN158" s="200"/>
      <c r="AO158" s="200"/>
      <c r="AP158" s="200"/>
      <c r="AQ158" s="200"/>
      <c r="AR158" s="200"/>
      <c r="AS158" s="200"/>
      <c r="AT158" s="200"/>
      <c r="AU158" s="200"/>
      <c r="AV158" s="200"/>
      <c r="AW158" s="200"/>
      <c r="AX158" s="200"/>
      <c r="AY158" s="200"/>
      <c r="AZ158" s="200"/>
      <c r="BA158" s="200"/>
      <c r="BB158" s="200"/>
      <c r="BC158" s="200"/>
      <c r="BD158" s="200"/>
      <c r="BE158" s="200"/>
      <c r="BF158" s="200"/>
    </row>
    <row r="159" spans="1:58" ht="15.75" hidden="1" customHeight="1" x14ac:dyDescent="0.2">
      <c r="A159" s="200"/>
      <c r="B159" s="200"/>
      <c r="C159" s="200"/>
      <c r="D159" s="200"/>
      <c r="E159" s="200"/>
      <c r="F159" s="200"/>
      <c r="G159" s="200"/>
      <c r="H159" s="200"/>
      <c r="I159" s="200"/>
      <c r="J159" s="200"/>
      <c r="K159" s="200"/>
      <c r="L159" s="200"/>
      <c r="M159" s="200"/>
      <c r="N159" s="200"/>
      <c r="O159" s="200"/>
      <c r="P159" s="200"/>
      <c r="Q159" s="200"/>
      <c r="R159" s="200"/>
      <c r="S159" s="200"/>
      <c r="T159" s="200"/>
      <c r="U159" s="200"/>
      <c r="V159" s="200"/>
      <c r="W159" s="200"/>
      <c r="X159" s="200"/>
      <c r="Y159" s="200"/>
      <c r="Z159" s="200"/>
      <c r="AA159" s="200"/>
      <c r="AB159" s="200"/>
      <c r="AC159" s="200"/>
      <c r="AD159" s="200"/>
      <c r="AE159" s="200"/>
      <c r="AF159" s="200"/>
      <c r="AG159" s="200"/>
      <c r="AH159" s="200"/>
      <c r="AI159" s="200"/>
      <c r="AJ159" s="200"/>
      <c r="AK159" s="200"/>
      <c r="AL159" s="200"/>
      <c r="AM159" s="200"/>
      <c r="AN159" s="200"/>
      <c r="AO159" s="200"/>
      <c r="AP159" s="200"/>
      <c r="AQ159" s="200"/>
      <c r="AR159" s="200"/>
      <c r="AS159" s="200"/>
      <c r="AT159" s="200"/>
      <c r="AU159" s="200"/>
      <c r="AV159" s="200"/>
      <c r="AW159" s="200"/>
      <c r="AX159" s="200"/>
      <c r="AY159" s="200"/>
      <c r="AZ159" s="200"/>
      <c r="BA159" s="200"/>
      <c r="BB159" s="200"/>
      <c r="BC159" s="200"/>
      <c r="BD159" s="200"/>
      <c r="BE159" s="200"/>
      <c r="BF159" s="200"/>
    </row>
    <row r="160" spans="1:58" ht="15.75" hidden="1" customHeight="1" x14ac:dyDescent="0.2">
      <c r="A160" s="200"/>
      <c r="B160" s="200"/>
      <c r="C160" s="200"/>
      <c r="D160" s="200"/>
      <c r="E160" s="200"/>
      <c r="F160" s="200"/>
      <c r="G160" s="200"/>
      <c r="H160" s="200"/>
      <c r="I160" s="200"/>
      <c r="J160" s="200"/>
      <c r="K160" s="200"/>
      <c r="L160" s="200"/>
      <c r="M160" s="200"/>
      <c r="N160" s="200"/>
      <c r="O160" s="200"/>
      <c r="P160" s="200"/>
      <c r="Q160" s="200"/>
      <c r="R160" s="200"/>
      <c r="S160" s="200"/>
      <c r="T160" s="200"/>
      <c r="U160" s="200"/>
      <c r="V160" s="200"/>
      <c r="W160" s="200"/>
      <c r="X160" s="200"/>
      <c r="Y160" s="200"/>
      <c r="Z160" s="200"/>
      <c r="AA160" s="200"/>
      <c r="AB160" s="200"/>
      <c r="AC160" s="200"/>
      <c r="AD160" s="200"/>
      <c r="AE160" s="200"/>
      <c r="AF160" s="200"/>
      <c r="AG160" s="200"/>
      <c r="AH160" s="200"/>
      <c r="AI160" s="200"/>
      <c r="AJ160" s="200"/>
      <c r="AK160" s="200"/>
      <c r="AL160" s="200"/>
      <c r="AM160" s="200"/>
      <c r="AN160" s="200"/>
      <c r="AO160" s="200"/>
      <c r="AP160" s="200"/>
      <c r="AQ160" s="200"/>
      <c r="AR160" s="200"/>
      <c r="AS160" s="200"/>
      <c r="AT160" s="200"/>
      <c r="AU160" s="200"/>
      <c r="AV160" s="200"/>
      <c r="AW160" s="200"/>
      <c r="AX160" s="200"/>
      <c r="AY160" s="200"/>
      <c r="AZ160" s="200"/>
      <c r="BA160" s="200"/>
      <c r="BB160" s="200"/>
      <c r="BC160" s="200"/>
      <c r="BD160" s="200"/>
      <c r="BE160" s="200"/>
      <c r="BF160" s="200"/>
    </row>
    <row r="161" spans="1:58" ht="15.75" hidden="1" customHeight="1" x14ac:dyDescent="0.2">
      <c r="A161" s="200"/>
      <c r="B161" s="200"/>
      <c r="C161" s="200"/>
      <c r="D161" s="200"/>
      <c r="E161" s="200"/>
      <c r="F161" s="200"/>
      <c r="G161" s="200"/>
      <c r="H161" s="200"/>
      <c r="I161" s="200"/>
      <c r="J161" s="200"/>
      <c r="K161" s="200"/>
      <c r="L161" s="200"/>
      <c r="M161" s="200"/>
      <c r="N161" s="200"/>
      <c r="O161" s="200"/>
      <c r="P161" s="200"/>
      <c r="Q161" s="200"/>
      <c r="R161" s="200"/>
      <c r="S161" s="200"/>
      <c r="T161" s="200"/>
      <c r="U161" s="200"/>
      <c r="V161" s="200"/>
      <c r="W161" s="200"/>
      <c r="X161" s="200"/>
      <c r="Y161" s="200"/>
      <c r="Z161" s="200"/>
      <c r="AA161" s="200"/>
      <c r="AB161" s="200"/>
      <c r="AC161" s="200"/>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0"/>
      <c r="AY161" s="200"/>
      <c r="AZ161" s="200"/>
      <c r="BA161" s="200"/>
      <c r="BB161" s="200"/>
      <c r="BC161" s="200"/>
      <c r="BD161" s="200"/>
      <c r="BE161" s="200"/>
      <c r="BF161" s="200"/>
    </row>
    <row r="162" spans="1:58" ht="15.75" hidden="1" customHeight="1" x14ac:dyDescent="0.2">
      <c r="A162" s="200"/>
      <c r="B162" s="200"/>
      <c r="C162" s="200"/>
      <c r="D162" s="200"/>
      <c r="E162" s="200"/>
      <c r="F162" s="200"/>
      <c r="G162" s="200"/>
      <c r="H162" s="200"/>
      <c r="I162" s="200"/>
      <c r="J162" s="200"/>
      <c r="K162" s="200"/>
      <c r="L162" s="200"/>
      <c r="M162" s="200"/>
      <c r="N162" s="200"/>
      <c r="O162" s="200"/>
      <c r="P162" s="200"/>
      <c r="Q162" s="200"/>
      <c r="R162" s="200"/>
      <c r="S162" s="200"/>
      <c r="T162" s="200"/>
      <c r="U162" s="200"/>
      <c r="V162" s="200"/>
      <c r="W162" s="200"/>
      <c r="X162" s="200"/>
      <c r="Y162" s="200"/>
      <c r="Z162" s="200"/>
      <c r="AA162" s="200"/>
      <c r="AB162" s="200"/>
      <c r="AC162" s="200"/>
      <c r="AD162" s="200"/>
      <c r="AE162" s="200"/>
      <c r="AF162" s="200"/>
      <c r="AG162" s="200"/>
      <c r="AH162" s="200"/>
      <c r="AI162" s="200"/>
      <c r="AJ162" s="200"/>
      <c r="AK162" s="200"/>
      <c r="AL162" s="200"/>
      <c r="AM162" s="200"/>
      <c r="AN162" s="200"/>
      <c r="AO162" s="200"/>
      <c r="AP162" s="200"/>
      <c r="AQ162" s="200"/>
      <c r="AR162" s="200"/>
      <c r="AS162" s="200"/>
      <c r="AT162" s="200"/>
      <c r="AU162" s="200"/>
      <c r="AV162" s="200"/>
      <c r="AW162" s="200"/>
      <c r="AX162" s="200"/>
      <c r="AY162" s="200"/>
      <c r="AZ162" s="200"/>
      <c r="BA162" s="200"/>
      <c r="BB162" s="200"/>
      <c r="BC162" s="200"/>
      <c r="BD162" s="200"/>
      <c r="BE162" s="200"/>
      <c r="BF162" s="200"/>
    </row>
    <row r="163" spans="1:58" ht="15.75" hidden="1" customHeight="1" x14ac:dyDescent="0.2">
      <c r="A163" s="200"/>
      <c r="B163" s="200"/>
      <c r="C163" s="200"/>
      <c r="D163" s="200"/>
      <c r="E163" s="200"/>
      <c r="F163" s="200"/>
      <c r="G163" s="200"/>
      <c r="H163" s="200"/>
      <c r="I163" s="200"/>
      <c r="J163" s="200"/>
      <c r="K163" s="200"/>
      <c r="L163" s="200"/>
      <c r="M163" s="200"/>
      <c r="N163" s="200"/>
      <c r="O163" s="200"/>
      <c r="P163" s="200"/>
      <c r="Q163" s="200"/>
      <c r="R163" s="200"/>
      <c r="S163" s="200"/>
      <c r="T163" s="200"/>
      <c r="U163" s="200"/>
      <c r="V163" s="200"/>
      <c r="W163" s="200"/>
      <c r="X163" s="200"/>
      <c r="Y163" s="200"/>
      <c r="Z163" s="200"/>
      <c r="AA163" s="200"/>
      <c r="AB163" s="200"/>
      <c r="AC163" s="200"/>
      <c r="AD163" s="200"/>
      <c r="AE163" s="200"/>
      <c r="AF163" s="200"/>
      <c r="AG163" s="200"/>
      <c r="AH163" s="200"/>
      <c r="AI163" s="200"/>
      <c r="AJ163" s="200"/>
      <c r="AK163" s="200"/>
      <c r="AL163" s="200"/>
      <c r="AM163" s="200"/>
      <c r="AN163" s="200"/>
      <c r="AO163" s="200"/>
      <c r="AP163" s="200"/>
      <c r="AQ163" s="200"/>
      <c r="AR163" s="200"/>
      <c r="AS163" s="200"/>
      <c r="AT163" s="200"/>
      <c r="AU163" s="200"/>
      <c r="AV163" s="200"/>
      <c r="AW163" s="200"/>
      <c r="AX163" s="200"/>
      <c r="AY163" s="200"/>
      <c r="AZ163" s="200"/>
      <c r="BA163" s="200"/>
      <c r="BB163" s="200"/>
      <c r="BC163" s="200"/>
      <c r="BD163" s="200"/>
      <c r="BE163" s="200"/>
      <c r="BF163" s="200"/>
    </row>
    <row r="164" spans="1:58" ht="15.75" hidden="1" customHeight="1" x14ac:dyDescent="0.2">
      <c r="A164" s="200"/>
      <c r="B164" s="200"/>
      <c r="C164" s="200"/>
      <c r="D164" s="200"/>
      <c r="E164" s="200"/>
      <c r="F164" s="200"/>
      <c r="G164" s="200"/>
      <c r="H164" s="200"/>
      <c r="I164" s="200"/>
      <c r="J164" s="200"/>
      <c r="K164" s="200"/>
      <c r="L164" s="200"/>
      <c r="M164" s="200"/>
      <c r="N164" s="200"/>
      <c r="O164" s="200"/>
      <c r="P164" s="200"/>
      <c r="Q164" s="200"/>
      <c r="R164" s="200"/>
      <c r="S164" s="200"/>
      <c r="T164" s="200"/>
      <c r="U164" s="200"/>
      <c r="V164" s="200"/>
      <c r="W164" s="200"/>
      <c r="X164" s="200"/>
      <c r="Y164" s="200"/>
      <c r="Z164" s="200"/>
      <c r="AA164" s="200"/>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row>
    <row r="165" spans="1:58" ht="15.75" hidden="1" customHeight="1" x14ac:dyDescent="0.2">
      <c r="A165" s="200"/>
      <c r="B165" s="200"/>
      <c r="C165" s="200"/>
      <c r="D165" s="200"/>
      <c r="E165" s="200"/>
      <c r="F165" s="200"/>
      <c r="G165" s="200"/>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row>
    <row r="166" spans="1:58" ht="15.75" hidden="1" customHeight="1" x14ac:dyDescent="0.2">
      <c r="A166" s="200"/>
      <c r="B166" s="200"/>
      <c r="C166" s="200"/>
      <c r="D166" s="200"/>
      <c r="E166" s="200"/>
      <c r="F166" s="200"/>
      <c r="G166" s="200"/>
      <c r="H166" s="200"/>
      <c r="I166" s="200"/>
      <c r="J166" s="200"/>
      <c r="K166" s="200"/>
      <c r="L166" s="200"/>
      <c r="M166" s="200"/>
      <c r="N166" s="200"/>
      <c r="O166" s="200"/>
      <c r="P166" s="200"/>
      <c r="Q166" s="200"/>
      <c r="R166" s="200"/>
      <c r="S166" s="200"/>
      <c r="T166" s="200"/>
      <c r="U166" s="200"/>
      <c r="V166" s="200"/>
      <c r="W166" s="200"/>
      <c r="X166" s="200"/>
      <c r="Y166" s="200"/>
      <c r="Z166" s="200"/>
      <c r="AA166" s="200"/>
      <c r="AB166" s="200"/>
      <c r="AC166" s="200"/>
      <c r="AD166" s="200"/>
      <c r="AE166" s="200"/>
      <c r="AF166" s="200"/>
      <c r="AG166" s="200"/>
      <c r="AH166" s="200"/>
      <c r="AI166" s="200"/>
      <c r="AJ166" s="200"/>
      <c r="AK166" s="200"/>
      <c r="AL166" s="200"/>
      <c r="AM166" s="200"/>
      <c r="AN166" s="200"/>
      <c r="AO166" s="200"/>
      <c r="AP166" s="200"/>
      <c r="AQ166" s="200"/>
      <c r="AR166" s="200"/>
      <c r="AS166" s="200"/>
      <c r="AT166" s="200"/>
      <c r="AU166" s="200"/>
      <c r="AV166" s="200"/>
      <c r="AW166" s="200"/>
      <c r="AX166" s="200"/>
      <c r="AY166" s="200"/>
      <c r="AZ166" s="200"/>
      <c r="BA166" s="200"/>
      <c r="BB166" s="200"/>
      <c r="BC166" s="200"/>
      <c r="BD166" s="200"/>
      <c r="BE166" s="200"/>
      <c r="BF166" s="200"/>
    </row>
    <row r="167" spans="1:58" ht="15.75" hidden="1" customHeight="1" x14ac:dyDescent="0.2">
      <c r="A167" s="200"/>
      <c r="B167" s="200"/>
      <c r="C167" s="200"/>
      <c r="D167" s="200"/>
      <c r="E167" s="200"/>
      <c r="F167" s="200"/>
      <c r="G167" s="200"/>
      <c r="H167" s="200"/>
      <c r="I167" s="200"/>
      <c r="J167" s="200"/>
      <c r="K167" s="200"/>
      <c r="L167" s="200"/>
      <c r="M167" s="200"/>
      <c r="N167" s="200"/>
      <c r="O167" s="200"/>
      <c r="P167" s="200"/>
      <c r="Q167" s="200"/>
      <c r="R167" s="200"/>
      <c r="S167" s="200"/>
      <c r="T167" s="200"/>
      <c r="U167" s="200"/>
      <c r="V167" s="200"/>
      <c r="W167" s="200"/>
      <c r="X167" s="200"/>
      <c r="Y167" s="200"/>
      <c r="Z167" s="200"/>
      <c r="AA167" s="200"/>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c r="AV167" s="200"/>
      <c r="AW167" s="200"/>
      <c r="AX167" s="200"/>
      <c r="AY167" s="200"/>
      <c r="AZ167" s="200"/>
      <c r="BA167" s="200"/>
      <c r="BB167" s="200"/>
      <c r="BC167" s="200"/>
      <c r="BD167" s="200"/>
      <c r="BE167" s="200"/>
      <c r="BF167" s="200"/>
    </row>
    <row r="168" spans="1:58" ht="15.75" hidden="1" customHeight="1" x14ac:dyDescent="0.2">
      <c r="A168" s="200"/>
      <c r="B168" s="200"/>
      <c r="C168" s="200"/>
      <c r="D168" s="200"/>
      <c r="E168" s="200"/>
      <c r="F168" s="200"/>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c r="AV168" s="200"/>
      <c r="AW168" s="200"/>
      <c r="AX168" s="200"/>
      <c r="AY168" s="200"/>
      <c r="AZ168" s="200"/>
      <c r="BA168" s="200"/>
      <c r="BB168" s="200"/>
      <c r="BC168" s="200"/>
      <c r="BD168" s="200"/>
      <c r="BE168" s="200"/>
      <c r="BF168" s="200"/>
    </row>
    <row r="169" spans="1:58" ht="15.75" hidden="1" customHeight="1" x14ac:dyDescent="0.2">
      <c r="A169" s="200"/>
      <c r="B169" s="200"/>
      <c r="C169" s="200"/>
      <c r="D169" s="200"/>
      <c r="E169" s="200"/>
      <c r="F169" s="200"/>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0"/>
      <c r="AD169" s="200"/>
      <c r="AE169" s="200"/>
      <c r="AF169" s="200"/>
      <c r="AG169" s="200"/>
      <c r="AH169" s="200"/>
      <c r="AI169" s="200"/>
      <c r="AJ169" s="200"/>
      <c r="AK169" s="200"/>
      <c r="AL169" s="200"/>
      <c r="AM169" s="200"/>
      <c r="AN169" s="200"/>
      <c r="AO169" s="200"/>
      <c r="AP169" s="200"/>
      <c r="AQ169" s="200"/>
      <c r="AR169" s="200"/>
      <c r="AS169" s="200"/>
      <c r="AT169" s="200"/>
      <c r="AU169" s="200"/>
      <c r="AV169" s="200"/>
      <c r="AW169" s="200"/>
      <c r="AX169" s="200"/>
      <c r="AY169" s="200"/>
      <c r="AZ169" s="200"/>
      <c r="BA169" s="200"/>
      <c r="BB169" s="200"/>
      <c r="BC169" s="200"/>
      <c r="BD169" s="200"/>
      <c r="BE169" s="200"/>
      <c r="BF169" s="200"/>
    </row>
    <row r="170" spans="1:58" ht="15.75" hidden="1" customHeight="1" x14ac:dyDescent="0.2"/>
    <row r="171" spans="1:58" ht="15.75" hidden="1" customHeight="1" x14ac:dyDescent="0.2"/>
    <row r="172" spans="1:58" ht="15.75" hidden="1" customHeight="1" x14ac:dyDescent="0.2"/>
    <row r="173" spans="1:58" ht="15.75" hidden="1" customHeight="1" x14ac:dyDescent="0.2"/>
    <row r="174" spans="1:58" ht="15.75" hidden="1" customHeight="1" x14ac:dyDescent="0.2"/>
    <row r="175" spans="1:58" ht="15.75" hidden="1" customHeight="1" x14ac:dyDescent="0.2"/>
    <row r="176" spans="1:58" ht="15.75" hidden="1" customHeight="1" x14ac:dyDescent="0.2"/>
    <row r="177" ht="15.75" hidden="1" customHeight="1" x14ac:dyDescent="0.2"/>
    <row r="178" ht="15.75" hidden="1" customHeight="1" x14ac:dyDescent="0.2"/>
    <row r="179" ht="15.75" hidden="1" customHeight="1" x14ac:dyDescent="0.2"/>
    <row r="180" ht="15.75" hidden="1" customHeight="1" x14ac:dyDescent="0.2"/>
    <row r="181" ht="15.75" hidden="1" customHeight="1" x14ac:dyDescent="0.2"/>
    <row r="182" ht="15.75" hidden="1" customHeight="1" x14ac:dyDescent="0.2"/>
    <row r="183" ht="15.75" hidden="1" customHeight="1" x14ac:dyDescent="0.2"/>
    <row r="184" ht="15.75" hidden="1" customHeight="1" x14ac:dyDescent="0.2"/>
    <row r="185" ht="15.75" hidden="1" customHeight="1" x14ac:dyDescent="0.2"/>
    <row r="186" ht="15.75" hidden="1" customHeight="1" x14ac:dyDescent="0.2"/>
    <row r="187" ht="15.75" hidden="1" customHeight="1" x14ac:dyDescent="0.2"/>
    <row r="188" ht="15.75" hidden="1" customHeight="1" x14ac:dyDescent="0.2"/>
    <row r="189" ht="15.75" hidden="1" customHeight="1" x14ac:dyDescent="0.2"/>
    <row r="190" ht="15.75" hidden="1" customHeight="1" x14ac:dyDescent="0.2"/>
    <row r="191" ht="15.75" hidden="1" customHeight="1" x14ac:dyDescent="0.2"/>
    <row r="192" ht="15.75" hidden="1" customHeight="1" x14ac:dyDescent="0.2"/>
    <row r="193" ht="15.75" hidden="1" customHeight="1" x14ac:dyDescent="0.2"/>
    <row r="194" ht="15.75" hidden="1" customHeight="1" x14ac:dyDescent="0.2"/>
    <row r="195" ht="15.75" hidden="1" customHeight="1" x14ac:dyDescent="0.2"/>
    <row r="196" ht="15.75" hidden="1" customHeight="1" x14ac:dyDescent="0.2"/>
    <row r="197" ht="15.75" hidden="1" customHeight="1" x14ac:dyDescent="0.2"/>
    <row r="198" ht="15.75" hidden="1" customHeight="1" x14ac:dyDescent="0.2"/>
    <row r="199" ht="15.75" hidden="1" customHeight="1" x14ac:dyDescent="0.2"/>
    <row r="200" ht="15.75" hidden="1" customHeight="1" x14ac:dyDescent="0.2"/>
    <row r="201" ht="15.75" hidden="1" customHeight="1" x14ac:dyDescent="0.2"/>
    <row r="202" ht="15.75" hidden="1" customHeight="1" x14ac:dyDescent="0.2"/>
    <row r="203" ht="15.75" hidden="1" customHeight="1" x14ac:dyDescent="0.2"/>
    <row r="204" ht="15.75" hidden="1" customHeight="1" x14ac:dyDescent="0.2"/>
    <row r="205" ht="15.75" hidden="1" customHeight="1" x14ac:dyDescent="0.2"/>
    <row r="206" ht="15.75" hidden="1" customHeight="1" x14ac:dyDescent="0.2"/>
    <row r="207" ht="15.75" hidden="1" customHeight="1" x14ac:dyDescent="0.2"/>
    <row r="208" ht="15.75" hidden="1" customHeight="1" x14ac:dyDescent="0.2"/>
    <row r="209" ht="15.75" hidden="1" customHeight="1" x14ac:dyDescent="0.2"/>
    <row r="210" ht="15.75" hidden="1" customHeight="1" x14ac:dyDescent="0.2"/>
    <row r="211" ht="15.75" hidden="1" customHeight="1" x14ac:dyDescent="0.2"/>
    <row r="212" ht="15.75" hidden="1" customHeight="1" x14ac:dyDescent="0.2"/>
    <row r="213" ht="15.75" hidden="1" customHeight="1" x14ac:dyDescent="0.2"/>
    <row r="214" ht="15.75" hidden="1" customHeight="1" x14ac:dyDescent="0.2"/>
    <row r="215" ht="15.75" hidden="1" customHeight="1" x14ac:dyDescent="0.2"/>
    <row r="216" ht="15.75" hidden="1" customHeight="1" x14ac:dyDescent="0.2"/>
    <row r="217" ht="15.75" hidden="1" customHeight="1" x14ac:dyDescent="0.2"/>
    <row r="218" ht="15.75" hidden="1" customHeight="1" x14ac:dyDescent="0.2"/>
    <row r="219" ht="15.75" hidden="1" customHeight="1" x14ac:dyDescent="0.2"/>
    <row r="220" ht="15.75" hidden="1" customHeight="1" x14ac:dyDescent="0.2"/>
    <row r="221" ht="15.75" hidden="1" customHeight="1" x14ac:dyDescent="0.2"/>
    <row r="222" ht="15.75" hidden="1" customHeight="1" x14ac:dyDescent="0.2"/>
    <row r="223" ht="15.75" hidden="1" customHeight="1" x14ac:dyDescent="0.2"/>
    <row r="224"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sheetData>
  <sheetProtection sheet="1" formatColumns="0" formatRows="0"/>
  <mergeCells count="36">
    <mergeCell ref="T14:U15"/>
    <mergeCell ref="Q14:R15"/>
    <mergeCell ref="M28:Q28"/>
    <mergeCell ref="M30:N31"/>
    <mergeCell ref="P29:Q29"/>
    <mergeCell ref="M29:N29"/>
    <mergeCell ref="Q17:U17"/>
    <mergeCell ref="I17:M17"/>
    <mergeCell ref="I14:J15"/>
    <mergeCell ref="L14:M15"/>
    <mergeCell ref="Q33:U36"/>
    <mergeCell ref="L38:N38"/>
    <mergeCell ref="P38:R38"/>
    <mergeCell ref="T38:V38"/>
    <mergeCell ref="H19:N24"/>
    <mergeCell ref="P19:V24"/>
    <mergeCell ref="H25:N26"/>
    <mergeCell ref="P25:V26"/>
    <mergeCell ref="P30:Q31"/>
    <mergeCell ref="Q6:R6"/>
    <mergeCell ref="Q8:R13"/>
    <mergeCell ref="H4:N4"/>
    <mergeCell ref="P4:V4"/>
    <mergeCell ref="I6:J6"/>
    <mergeCell ref="L6:M6"/>
    <mergeCell ref="T6:U6"/>
    <mergeCell ref="I8:J13"/>
    <mergeCell ref="L8:M13"/>
    <mergeCell ref="T8:U13"/>
    <mergeCell ref="C43:F43"/>
    <mergeCell ref="I33:M36"/>
    <mergeCell ref="C2:G2"/>
    <mergeCell ref="E13:F13"/>
    <mergeCell ref="H38:J38"/>
    <mergeCell ref="C4:F4"/>
    <mergeCell ref="C6:F6"/>
  </mergeCells>
  <conditionalFormatting sqref="D52">
    <cfRule type="containsText" dxfId="35" priority="31" operator="containsText" text="default">
      <formula>NOT(ISERROR(SEARCH("default",D52)))</formula>
    </cfRule>
  </conditionalFormatting>
  <conditionalFormatting sqref="D25:F27">
    <cfRule type="expression" dxfId="34" priority="9">
      <formula>OR($E$23="no", ISBLANK($E$23))</formula>
    </cfRule>
  </conditionalFormatting>
  <conditionalFormatting sqref="D49:F49">
    <cfRule type="expression" dxfId="33" priority="8">
      <formula>$E$47&lt;&gt;"Custom"</formula>
    </cfRule>
  </conditionalFormatting>
  <conditionalFormatting sqref="D50:F50">
    <cfRule type="expression" dxfId="32" priority="7">
      <formula>$E$47="custom"</formula>
    </cfRule>
  </conditionalFormatting>
  <conditionalFormatting sqref="F23">
    <cfRule type="containsText" dxfId="30" priority="14" operator="containsText" text="please specify a value for 'Best estimate for reserves' or 'High estimate for reserves'">
      <formula>NOT(ISERROR(SEARCH("please specify a value for 'Best estimate for reserves' or 'High estimate for reserves'",F23)))</formula>
    </cfRule>
  </conditionalFormatting>
  <conditionalFormatting sqref="F26">
    <cfRule type="containsText" dxfId="27" priority="16" operator="containsText" text="these two cells">
      <formula>NOT(ISERROR(SEARCH("these two cells",F26)))</formula>
    </cfRule>
    <cfRule type="containsText" dxfId="26" priority="17" operator="containsText" text="please leave this cell blank">
      <formula>NOT(ISERROR(SEARCH("please leave this cell blank",F26)))</formula>
    </cfRule>
  </conditionalFormatting>
  <conditionalFormatting sqref="F31">
    <cfRule type="containsText" dxfId="21" priority="26" operator="containsText" text="No R/P data available for this country. Select ‘Regional’ above">
      <formula>NOT(ISERROR(SEARCH("No R/P data available for this country. Select ‘Regional’ above",F31)))</formula>
    </cfRule>
  </conditionalFormatting>
  <conditionalFormatting sqref="F49">
    <cfRule type="containsText" dxfId="20" priority="22" operator="containsText" text="please specify the value of the Custom land disturbance factor">
      <formula>NOT(ISERROR(SEARCH("please specify the value of the Custom land disturbance factor",F49)))</formula>
    </cfRule>
  </conditionalFormatting>
  <conditionalFormatting sqref="I8:J13 L8:M13 Q8:R13 T8:U13 H19:N24 P19:V24">
    <cfRule type="containsBlanks" dxfId="19" priority="35">
      <formula>LEN(TRIM(H8))=0</formula>
    </cfRule>
  </conditionalFormatting>
  <pageMargins left="0.7" right="0.7" top="0.75" bottom="0.75" header="0" footer="0"/>
  <pageSetup orientation="landscape"/>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72" id="{E54AA6A3-816C-534D-8243-8180C0D6395E}">
            <xm:f>$F$21='3.0. Lists'!$C$38</xm:f>
            <x14:dxf>
              <font>
                <color rgb="FF9C5700"/>
              </font>
              <fill>
                <patternFill>
                  <bgColor rgb="FFFFEB9C"/>
                </patternFill>
              </fill>
            </x14:dxf>
          </x14:cfRule>
          <xm:sqref>F21</xm:sqref>
        </x14:conditionalFormatting>
        <x14:conditionalFormatting xmlns:xm="http://schemas.microsoft.com/office/excel/2006/main">
          <x14:cfRule type="expression" priority="73" id="{C8A46054-5216-7642-A7A7-1B665B582673}">
            <xm:f>$F$25='3.0. Lists'!$C$39</xm:f>
            <x14:dxf>
              <font>
                <color rgb="FF9C5700"/>
              </font>
              <fill>
                <patternFill>
                  <bgColor rgb="FFFFEB9C"/>
                </patternFill>
              </fill>
            </x14:dxf>
          </x14:cfRule>
          <x14:cfRule type="expression" priority="74" id="{521E8C78-E91E-5442-B849-70B3263D053E}">
            <xm:f>$F$25='3.0. Lists'!$C$40</xm:f>
            <x14:dxf>
              <font>
                <color rgb="FF9C5700"/>
              </font>
              <fill>
                <patternFill>
                  <bgColor rgb="FFFFEB9C"/>
                </patternFill>
              </fill>
            </x14:dxf>
          </x14:cfRule>
          <xm:sqref>F25</xm:sqref>
        </x14:conditionalFormatting>
        <x14:conditionalFormatting xmlns:xm="http://schemas.microsoft.com/office/excel/2006/main">
          <x14:cfRule type="expression" priority="75" id="{944A9A56-70BE-9B40-96C0-1C9145E5B361}">
            <xm:f>$F$27='3.0. Lists'!$C$41</xm:f>
            <x14:dxf>
              <font>
                <color rgb="FF9C5700"/>
              </font>
              <fill>
                <patternFill>
                  <bgColor rgb="FFFFEB9C"/>
                </patternFill>
              </fill>
            </x14:dxf>
          </x14:cfRule>
          <x14:cfRule type="expression" priority="76" stopIfTrue="1" id="{2FCBE45F-4369-3541-B65C-6C04D179BFEA}">
            <xm:f>$F$27='3.0. Lists'!$C$42</xm:f>
            <x14:dxf>
              <font>
                <color rgb="FF9C5700"/>
              </font>
              <fill>
                <patternFill>
                  <bgColor rgb="FFFFEB9C"/>
                </patternFill>
              </fill>
            </x14:dxf>
          </x14:cfRule>
          <x14:cfRule type="expression" priority="77" id="{93CF53FB-D6C3-D042-8A41-5C7DBA5774DC}">
            <xm:f>$F$27='3.0. Lists'!$C$43</xm:f>
            <x14:dxf>
              <font>
                <color rgb="FF9C0006"/>
              </font>
              <fill>
                <patternFill>
                  <bgColor rgb="FFFFC7CE"/>
                </patternFill>
              </fill>
            </x14:dxf>
          </x14:cfRule>
          <xm:sqref>F27</xm:sqref>
        </x14:conditionalFormatting>
        <x14:conditionalFormatting xmlns:xm="http://schemas.microsoft.com/office/excel/2006/main">
          <x14:cfRule type="expression" priority="62" id="{15437814-2DE7-AE4F-AB97-21A320CA4506}">
            <xm:f>$F$29='3.0. Lists'!$C$20</xm:f>
            <x14:dxf>
              <font>
                <color rgb="FF9C0006"/>
              </font>
              <fill>
                <patternFill>
                  <bgColor rgb="FFFFC7CE"/>
                </patternFill>
              </fill>
            </x14:dxf>
          </x14:cfRule>
          <xm:sqref>F29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ErrorMessage="1" xr:uid="{FD795FBF-0B2A-B540-9D81-7B69EFBEB760}">
          <x14:formula1>
            <xm:f>'3.0. Lists'!$C$10:$C$11</xm:f>
          </x14:formula1>
          <xm:sqref>E23</xm:sqref>
        </x14:dataValidation>
        <x14:dataValidation type="list" allowBlank="1" showErrorMessage="1" xr:uid="{24699F53-8105-5C4F-9601-5A196FD64482}">
          <x14:formula1>
            <xm:f>'3.0. Lists'!$C$23:$C$25</xm:f>
          </x14:formula1>
          <xm:sqref>E29</xm:sqref>
        </x14:dataValidation>
        <x14:dataValidation type="list" allowBlank="1" showErrorMessage="1" xr:uid="{00000000-0002-0000-0200-000001000000}">
          <x14:formula1>
            <xm:f>'3.0. Lists'!$C$50:$C$53</xm:f>
          </x14:formula1>
          <xm:sqref>E47</xm:sqref>
        </x14:dataValidation>
        <x14:dataValidation type="custom" allowBlank="1" showInputMessage="1" showErrorMessage="1" xr:uid="{FCE3C3F2-1AE6-3848-9947-9CD4F53A1283}">
          <x14:formula1>
            <xm:f>AND(E49&gt;0, E49&lt;='2.0. Land Assumptions'!L15)</xm:f>
          </x14:formula1>
          <xm:sqref>E49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8" tint="0.59999389629810485"/>
  </sheetPr>
  <dimension ref="A1:BL1000"/>
  <sheetViews>
    <sheetView showGridLines="0" zoomScale="75" zoomScaleNormal="75" workbookViewId="0">
      <selection activeCell="E36" sqref="E36"/>
    </sheetView>
  </sheetViews>
  <sheetFormatPr baseColWidth="10" defaultColWidth="0" defaultRowHeight="0" customHeight="1" zeroHeight="1" outlineLevelCol="1" x14ac:dyDescent="0.2"/>
  <cols>
    <col min="1" max="1" width="5.5" style="3" customWidth="1"/>
    <col min="2" max="2" width="6.5" style="3" customWidth="1"/>
    <col min="3" max="3" width="4.33203125" style="3" customWidth="1"/>
    <col min="4" max="4" width="48.83203125" style="242" bestFit="1" customWidth="1"/>
    <col min="5" max="5" width="21.5" style="242" customWidth="1"/>
    <col min="6" max="6" width="69.6640625" style="243" customWidth="1"/>
    <col min="7" max="7" width="4" style="3" customWidth="1"/>
    <col min="8" max="8" width="13.83203125" style="3" customWidth="1"/>
    <col min="9" max="10" width="13.5" style="3" customWidth="1" outlineLevel="1"/>
    <col min="11" max="11" width="5.1640625" style="3" customWidth="1" outlineLevel="1"/>
    <col min="12" max="13" width="13" style="3" customWidth="1" outlineLevel="1"/>
    <col min="14" max="14" width="14.6640625" style="3" customWidth="1"/>
    <col min="15" max="15" width="4.1640625" style="3" customWidth="1"/>
    <col min="16" max="16" width="14.5" style="3" customWidth="1"/>
    <col min="17" max="18" width="14.33203125" style="3" customWidth="1" outlineLevel="1"/>
    <col min="19" max="19" width="5.33203125" style="3" customWidth="1" outlineLevel="1"/>
    <col min="20" max="21" width="14.33203125" style="3" customWidth="1" outlineLevel="1"/>
    <col min="22" max="22" width="15.1640625" style="3" customWidth="1"/>
    <col min="23" max="23" width="10.5" style="3" customWidth="1"/>
    <col min="24" max="24" width="10.5" style="3" hidden="1" customWidth="1"/>
    <col min="25" max="25" width="4" style="3" hidden="1" customWidth="1"/>
    <col min="26" max="27" width="10.5" style="3" hidden="1" customWidth="1"/>
    <col min="28" max="64" width="0" style="3" hidden="1" customWidth="1"/>
    <col min="65" max="16384" width="11.1640625" style="3" hidden="1"/>
  </cols>
  <sheetData>
    <row r="1" spans="1:64" ht="15.75" customHeight="1" x14ac:dyDescent="0.2">
      <c r="A1" s="200"/>
      <c r="B1" s="200"/>
      <c r="C1" s="200"/>
      <c r="D1" s="202"/>
      <c r="E1" s="202"/>
      <c r="F1" s="241"/>
      <c r="G1" s="183"/>
      <c r="H1" s="183"/>
      <c r="I1" s="183"/>
      <c r="J1" s="183"/>
      <c r="K1" s="183"/>
      <c r="L1" s="183"/>
      <c r="M1" s="183"/>
      <c r="N1" s="183"/>
      <c r="O1" s="183"/>
      <c r="P1" s="183"/>
      <c r="Q1" s="183"/>
      <c r="R1" s="183"/>
      <c r="S1" s="183"/>
      <c r="T1" s="183"/>
      <c r="U1" s="183"/>
      <c r="V1" s="183"/>
      <c r="W1" s="183"/>
      <c r="X1" s="200"/>
      <c r="Y1" s="183"/>
      <c r="Z1" s="183"/>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row>
    <row r="2" spans="1:64" ht="39.75" customHeight="1" x14ac:dyDescent="0.2">
      <c r="A2" s="200"/>
      <c r="B2" s="213"/>
      <c r="C2" s="525" t="s">
        <v>716</v>
      </c>
      <c r="D2" s="526"/>
      <c r="E2" s="526"/>
      <c r="F2" s="526"/>
      <c r="G2" s="527"/>
      <c r="H2" s="213"/>
      <c r="I2" s="213"/>
      <c r="J2" s="213"/>
      <c r="K2" s="213"/>
      <c r="L2" s="213"/>
      <c r="M2" s="183"/>
      <c r="N2" s="183"/>
      <c r="O2" s="183"/>
      <c r="P2" s="213"/>
      <c r="Q2" s="213"/>
      <c r="R2" s="213"/>
      <c r="S2" s="213"/>
      <c r="T2" s="213"/>
      <c r="U2" s="183"/>
      <c r="V2" s="183"/>
      <c r="W2" s="183"/>
      <c r="X2" s="213"/>
      <c r="Y2" s="183"/>
      <c r="Z2" s="183"/>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row>
    <row r="3" spans="1:64" ht="21" customHeight="1" x14ac:dyDescent="0.2">
      <c r="A3" s="200"/>
      <c r="B3" s="200"/>
      <c r="C3" s="200"/>
      <c r="D3" s="202"/>
      <c r="E3" s="202"/>
      <c r="F3" s="241"/>
      <c r="G3" s="183"/>
      <c r="H3" s="183"/>
      <c r="I3" s="183"/>
      <c r="J3" s="183"/>
      <c r="K3" s="183"/>
      <c r="L3" s="183"/>
      <c r="M3" s="183"/>
      <c r="N3" s="183"/>
      <c r="O3" s="183"/>
      <c r="P3" s="183"/>
      <c r="Q3" s="183"/>
      <c r="R3" s="183"/>
      <c r="S3" s="183"/>
      <c r="T3" s="183"/>
      <c r="U3" s="183"/>
      <c r="V3" s="183"/>
      <c r="W3" s="183"/>
      <c r="X3" s="200"/>
      <c r="Y3" s="183"/>
      <c r="Z3" s="183"/>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c r="BE3" s="200"/>
      <c r="BF3" s="200"/>
      <c r="BG3" s="200"/>
      <c r="BH3" s="200"/>
      <c r="BI3" s="200"/>
      <c r="BJ3" s="200"/>
      <c r="BK3" s="200"/>
      <c r="BL3" s="200"/>
    </row>
    <row r="4" spans="1:64" ht="60" customHeight="1" x14ac:dyDescent="0.2">
      <c r="A4" s="200"/>
      <c r="B4" s="213"/>
      <c r="C4" s="530" t="s">
        <v>547</v>
      </c>
      <c r="D4" s="530"/>
      <c r="E4" s="530"/>
      <c r="F4" s="530"/>
      <c r="G4" s="5"/>
      <c r="H4" s="539" t="str">
        <f>"Likely Carbon release by "&amp;E19</f>
        <v xml:space="preserve">Likely Carbon release by </v>
      </c>
      <c r="I4" s="540"/>
      <c r="J4" s="540"/>
      <c r="K4" s="540"/>
      <c r="L4" s="540"/>
      <c r="M4" s="540"/>
      <c r="N4" s="541"/>
      <c r="O4" s="5"/>
      <c r="P4" s="542" t="str">
        <f>"Potential Carbon release by "&amp;E19</f>
        <v xml:space="preserve">Potential Carbon release by </v>
      </c>
      <c r="Q4" s="543"/>
      <c r="R4" s="543"/>
      <c r="S4" s="543"/>
      <c r="T4" s="543"/>
      <c r="U4" s="543"/>
      <c r="V4" s="544"/>
      <c r="W4" s="5"/>
      <c r="X4" s="200"/>
      <c r="Y4" s="183"/>
      <c r="Z4" s="183"/>
      <c r="AA4" s="200"/>
      <c r="AB4" s="200"/>
      <c r="AC4" s="200"/>
      <c r="AD4" s="200"/>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00"/>
      <c r="BE4" s="200"/>
      <c r="BF4" s="200"/>
      <c r="BG4" s="200"/>
      <c r="BH4" s="200"/>
      <c r="BI4" s="200"/>
      <c r="BJ4" s="200"/>
      <c r="BK4" s="200"/>
      <c r="BL4" s="200"/>
    </row>
    <row r="5" spans="1:64" ht="15.75" customHeight="1" x14ac:dyDescent="0.2">
      <c r="A5" s="200"/>
      <c r="B5" s="213"/>
      <c r="C5" s="2"/>
      <c r="D5" s="87"/>
      <c r="E5" s="87"/>
      <c r="F5" s="88"/>
      <c r="G5" s="183"/>
      <c r="H5" s="248"/>
      <c r="I5" s="54"/>
      <c r="J5" s="54"/>
      <c r="K5" s="54"/>
      <c r="L5" s="54"/>
      <c r="M5" s="54"/>
      <c r="N5" s="249"/>
      <c r="O5" s="183"/>
      <c r="P5" s="248"/>
      <c r="Q5" s="54"/>
      <c r="R5" s="54"/>
      <c r="S5" s="54"/>
      <c r="T5" s="54"/>
      <c r="U5" s="54"/>
      <c r="V5" s="249"/>
      <c r="W5" s="183"/>
      <c r="X5" s="200"/>
      <c r="Y5" s="183"/>
      <c r="Z5" s="183"/>
      <c r="AA5" s="200"/>
      <c r="AB5" s="200"/>
      <c r="AC5" s="200"/>
      <c r="AD5" s="200"/>
      <c r="AE5" s="200"/>
      <c r="AF5" s="200"/>
      <c r="AG5" s="200"/>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0"/>
      <c r="BK5" s="200"/>
      <c r="BL5" s="200"/>
    </row>
    <row r="6" spans="1:64" ht="44" customHeight="1" x14ac:dyDescent="0.2">
      <c r="A6" s="200"/>
      <c r="B6" s="213"/>
      <c r="C6" s="523" t="s">
        <v>550</v>
      </c>
      <c r="D6" s="523"/>
      <c r="E6" s="523"/>
      <c r="F6" s="523"/>
      <c r="G6" s="183"/>
      <c r="H6" s="248"/>
      <c r="I6" s="531" t="str">
        <f>"Carbon in land released by "&amp;E19</f>
        <v xml:space="preserve">Carbon in land released by </v>
      </c>
      <c r="J6" s="532"/>
      <c r="K6" s="58"/>
      <c r="L6" s="531" t="str">
        <f>"Carbon in fossil fuel released by "&amp;E19</f>
        <v xml:space="preserve">Carbon in fossil fuel released by </v>
      </c>
      <c r="M6" s="545"/>
      <c r="N6" s="249"/>
      <c r="O6" s="244"/>
      <c r="P6" s="248"/>
      <c r="Q6" s="531" t="str">
        <f>"Carbon in land released by "&amp;E19</f>
        <v xml:space="preserve">Carbon in land released by </v>
      </c>
      <c r="R6" s="532"/>
      <c r="S6" s="58"/>
      <c r="T6" s="531" t="str">
        <f>"Carbon in fossil fuel released by "&amp;E19</f>
        <v xml:space="preserve">Carbon in fossil fuel released by </v>
      </c>
      <c r="U6" s="545"/>
      <c r="V6" s="249"/>
      <c r="W6" s="183"/>
      <c r="X6" s="200"/>
      <c r="Y6" s="183"/>
      <c r="Z6" s="183"/>
      <c r="AA6" s="200"/>
      <c r="AB6" s="200"/>
      <c r="AC6" s="200"/>
      <c r="AD6" s="200"/>
      <c r="AE6" s="200"/>
      <c r="AF6" s="200"/>
      <c r="AG6" s="200"/>
      <c r="AH6" s="200"/>
      <c r="AI6" s="200"/>
      <c r="AJ6" s="200"/>
      <c r="AK6" s="200"/>
      <c r="AL6" s="200"/>
      <c r="AM6" s="200"/>
      <c r="AN6" s="200"/>
      <c r="AO6" s="200"/>
      <c r="AP6" s="200"/>
      <c r="AQ6" s="200"/>
      <c r="AR6" s="200"/>
      <c r="AS6" s="200"/>
      <c r="AT6" s="200"/>
      <c r="AU6" s="200"/>
      <c r="AV6" s="200"/>
      <c r="AW6" s="200"/>
      <c r="AX6" s="200"/>
      <c r="AY6" s="200"/>
      <c r="AZ6" s="200"/>
      <c r="BA6" s="200"/>
      <c r="BB6" s="200"/>
      <c r="BC6" s="200"/>
      <c r="BD6" s="200"/>
      <c r="BE6" s="200"/>
      <c r="BF6" s="200"/>
      <c r="BG6" s="200"/>
      <c r="BH6" s="200"/>
      <c r="BI6" s="200"/>
      <c r="BJ6" s="200"/>
      <c r="BK6" s="200"/>
      <c r="BL6" s="200"/>
    </row>
    <row r="7" spans="1:64" ht="15.75" customHeight="1" x14ac:dyDescent="0.2">
      <c r="A7" s="200"/>
      <c r="B7" s="213"/>
      <c r="C7" s="2"/>
      <c r="D7" s="87"/>
      <c r="E7" s="87"/>
      <c r="F7" s="88"/>
      <c r="G7" s="183"/>
      <c r="H7" s="248"/>
      <c r="I7" s="56"/>
      <c r="J7" s="54"/>
      <c r="K7" s="54"/>
      <c r="L7" s="54"/>
      <c r="M7" s="54"/>
      <c r="N7" s="249"/>
      <c r="O7" s="183"/>
      <c r="P7" s="248"/>
      <c r="Q7" s="56"/>
      <c r="R7" s="54"/>
      <c r="S7" s="54"/>
      <c r="T7" s="54"/>
      <c r="U7" s="54"/>
      <c r="V7" s="249"/>
      <c r="W7" s="183"/>
      <c r="X7" s="200"/>
      <c r="Y7" s="183"/>
      <c r="Z7" s="183"/>
      <c r="AA7" s="200"/>
      <c r="AB7" s="200"/>
      <c r="AC7" s="200"/>
      <c r="AD7" s="200"/>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00"/>
      <c r="BE7" s="200"/>
      <c r="BF7" s="200"/>
      <c r="BG7" s="200"/>
      <c r="BH7" s="200"/>
      <c r="BI7" s="200"/>
      <c r="BJ7" s="200"/>
      <c r="BK7" s="200"/>
      <c r="BL7" s="200"/>
    </row>
    <row r="8" spans="1:64" ht="20" customHeight="1" x14ac:dyDescent="0.2">
      <c r="A8" s="200"/>
      <c r="B8" s="213"/>
      <c r="C8" s="2"/>
      <c r="D8" s="87" t="str">
        <f>'Landing page'!C21</f>
        <v>Country</v>
      </c>
      <c r="E8" s="91" t="str">
        <f>IF('Landing page'!D21=0,"",'Landing page'!D21)</f>
        <v/>
      </c>
      <c r="F8" s="88"/>
      <c r="G8" s="183"/>
      <c r="H8" s="248"/>
      <c r="I8" s="587" t="str">
        <f>IF(OR(E34=0,E44=0),"",IFERROR(E47*E34*MIN(1,(E44/100))/(10^6),""))</f>
        <v/>
      </c>
      <c r="J8" s="588"/>
      <c r="K8" s="54"/>
      <c r="L8" s="587" t="str">
        <f>IF(E25=0,"",IFERROR((E27*E25*E29/(10^6)),""))</f>
        <v/>
      </c>
      <c r="M8" s="588"/>
      <c r="N8" s="249"/>
      <c r="O8" s="183"/>
      <c r="P8" s="248"/>
      <c r="Q8" s="587" t="str">
        <f>IF(OR(E34=0,E45=0),"",IFERROR(E47*E34*MIN(1,(E45/100))/(10^6),""))</f>
        <v/>
      </c>
      <c r="R8" s="588"/>
      <c r="S8" s="54"/>
      <c r="T8" s="587" t="str">
        <f>IF(L8="","",IFERROR(E21*(E19-E17)*365*E29/(10^6),""))</f>
        <v/>
      </c>
      <c r="U8" s="588"/>
      <c r="V8" s="249"/>
      <c r="W8" s="183"/>
      <c r="X8" s="200"/>
      <c r="Y8" s="183"/>
      <c r="Z8" s="183"/>
      <c r="AA8" s="200"/>
      <c r="AB8" s="200"/>
      <c r="AC8" s="200"/>
      <c r="AD8" s="200"/>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00"/>
      <c r="BE8" s="200"/>
      <c r="BF8" s="200"/>
      <c r="BG8" s="200"/>
      <c r="BH8" s="200"/>
      <c r="BI8" s="200"/>
      <c r="BJ8" s="200"/>
      <c r="BK8" s="200"/>
      <c r="BL8" s="200"/>
    </row>
    <row r="9" spans="1:64" ht="12" customHeight="1" x14ac:dyDescent="0.2">
      <c r="A9" s="200"/>
      <c r="B9" s="213"/>
      <c r="C9" s="2"/>
      <c r="D9" s="87"/>
      <c r="E9" s="91"/>
      <c r="F9" s="88"/>
      <c r="G9" s="183"/>
      <c r="H9" s="248"/>
      <c r="I9" s="589"/>
      <c r="J9" s="590"/>
      <c r="K9" s="54"/>
      <c r="L9" s="589"/>
      <c r="M9" s="590"/>
      <c r="N9" s="249"/>
      <c r="O9" s="183"/>
      <c r="P9" s="248"/>
      <c r="Q9" s="589"/>
      <c r="R9" s="590"/>
      <c r="S9" s="54"/>
      <c r="T9" s="589"/>
      <c r="U9" s="590"/>
      <c r="V9" s="249"/>
      <c r="W9" s="183"/>
      <c r="X9" s="200"/>
      <c r="Y9" s="183"/>
      <c r="Z9" s="183"/>
      <c r="AA9" s="200"/>
      <c r="AB9" s="200"/>
      <c r="AC9" s="200"/>
      <c r="AD9" s="200"/>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00"/>
      <c r="BE9" s="200"/>
      <c r="BF9" s="200"/>
      <c r="BG9" s="200"/>
      <c r="BH9" s="200"/>
      <c r="BI9" s="200"/>
      <c r="BJ9" s="200"/>
      <c r="BK9" s="200"/>
      <c r="BL9" s="200"/>
    </row>
    <row r="10" spans="1:64" ht="27" customHeight="1" x14ac:dyDescent="0.2">
      <c r="A10" s="200"/>
      <c r="B10" s="213"/>
      <c r="C10" s="2"/>
      <c r="D10" s="87" t="str">
        <f>'Landing page'!C23</f>
        <v>Country code</v>
      </c>
      <c r="E10" s="91" t="str">
        <f>'Landing page'!D23</f>
        <v/>
      </c>
      <c r="F10" s="88"/>
      <c r="G10" s="183"/>
      <c r="H10" s="248"/>
      <c r="I10" s="589"/>
      <c r="J10" s="590"/>
      <c r="K10" s="54"/>
      <c r="L10" s="589"/>
      <c r="M10" s="590"/>
      <c r="N10" s="249"/>
      <c r="O10" s="183"/>
      <c r="P10" s="248"/>
      <c r="Q10" s="589"/>
      <c r="R10" s="590"/>
      <c r="S10" s="54"/>
      <c r="T10" s="589"/>
      <c r="U10" s="590"/>
      <c r="V10" s="249"/>
      <c r="W10" s="183"/>
      <c r="X10" s="200"/>
      <c r="Y10" s="183"/>
      <c r="Z10" s="183"/>
      <c r="AA10" s="200"/>
      <c r="AB10" s="200"/>
      <c r="AC10" s="200"/>
      <c r="AD10" s="200"/>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00"/>
      <c r="BE10" s="200"/>
      <c r="BF10" s="200"/>
      <c r="BG10" s="200"/>
      <c r="BH10" s="200"/>
      <c r="BI10" s="200"/>
      <c r="BJ10" s="200"/>
      <c r="BK10" s="200"/>
      <c r="BL10" s="200"/>
    </row>
    <row r="11" spans="1:64" ht="15.75" customHeight="1" x14ac:dyDescent="0.2">
      <c r="A11" s="200"/>
      <c r="B11" s="213"/>
      <c r="C11" s="2"/>
      <c r="D11" s="87" t="str">
        <f>'Landing page'!C24</f>
        <v>Region</v>
      </c>
      <c r="E11" s="91" t="str">
        <f>'Landing page'!D24</f>
        <v/>
      </c>
      <c r="F11" s="88"/>
      <c r="G11" s="183"/>
      <c r="H11" s="248"/>
      <c r="I11" s="589"/>
      <c r="J11" s="590"/>
      <c r="K11" s="54"/>
      <c r="L11" s="589"/>
      <c r="M11" s="590"/>
      <c r="N11" s="249"/>
      <c r="O11" s="183"/>
      <c r="P11" s="248"/>
      <c r="Q11" s="589"/>
      <c r="R11" s="590"/>
      <c r="S11" s="54"/>
      <c r="T11" s="589"/>
      <c r="U11" s="590"/>
      <c r="V11" s="249"/>
      <c r="W11" s="183"/>
      <c r="X11" s="200"/>
      <c r="Y11" s="183"/>
      <c r="Z11" s="183"/>
      <c r="AA11" s="200"/>
      <c r="AB11" s="200"/>
      <c r="AC11" s="200"/>
      <c r="AD11" s="200"/>
      <c r="AE11" s="200"/>
      <c r="AF11" s="200"/>
      <c r="AG11" s="200"/>
      <c r="AH11" s="200"/>
      <c r="AI11" s="200"/>
      <c r="AJ11" s="200"/>
      <c r="AK11" s="200"/>
      <c r="AL11" s="200"/>
      <c r="AM11" s="200"/>
      <c r="AN11" s="200"/>
      <c r="AO11" s="200"/>
      <c r="AP11" s="200"/>
      <c r="AQ11" s="200"/>
      <c r="AR11" s="200"/>
      <c r="AS11" s="200"/>
      <c r="AT11" s="200"/>
      <c r="AU11" s="200"/>
      <c r="AV11" s="200"/>
      <c r="AW11" s="200"/>
      <c r="AX11" s="200"/>
      <c r="AY11" s="200"/>
      <c r="AZ11" s="200"/>
      <c r="BA11" s="200"/>
      <c r="BB11" s="200"/>
      <c r="BC11" s="200"/>
      <c r="BD11" s="200"/>
      <c r="BE11" s="200"/>
      <c r="BF11" s="200"/>
      <c r="BG11" s="200"/>
      <c r="BH11" s="200"/>
      <c r="BI11" s="200"/>
      <c r="BJ11" s="200"/>
      <c r="BK11" s="200"/>
      <c r="BL11" s="200"/>
    </row>
    <row r="12" spans="1:64" ht="12" customHeight="1" x14ac:dyDescent="0.2">
      <c r="A12" s="200"/>
      <c r="B12" s="213"/>
      <c r="C12" s="2"/>
      <c r="D12" s="87"/>
      <c r="E12" s="91"/>
      <c r="F12" s="88"/>
      <c r="G12" s="183"/>
      <c r="H12" s="248"/>
      <c r="I12" s="589"/>
      <c r="J12" s="590"/>
      <c r="K12" s="54"/>
      <c r="L12" s="589"/>
      <c r="M12" s="590"/>
      <c r="N12" s="249"/>
      <c r="O12" s="183"/>
      <c r="P12" s="248"/>
      <c r="Q12" s="589"/>
      <c r="R12" s="590"/>
      <c r="S12" s="54"/>
      <c r="T12" s="589"/>
      <c r="U12" s="590"/>
      <c r="V12" s="249"/>
      <c r="W12" s="183"/>
      <c r="X12" s="200"/>
      <c r="Y12" s="183"/>
      <c r="Z12" s="183"/>
      <c r="AA12" s="200"/>
      <c r="AB12" s="200"/>
      <c r="AC12" s="200"/>
      <c r="AD12" s="200"/>
      <c r="AE12" s="200"/>
      <c r="AF12" s="200"/>
      <c r="AG12" s="200"/>
      <c r="AH12" s="200"/>
      <c r="AI12" s="200"/>
      <c r="AJ12" s="200"/>
      <c r="AK12" s="200"/>
      <c r="AL12" s="200"/>
      <c r="AM12" s="200"/>
      <c r="AN12" s="200"/>
      <c r="AO12" s="200"/>
      <c r="AP12" s="200"/>
      <c r="AQ12" s="200"/>
      <c r="AR12" s="200"/>
      <c r="AS12" s="200"/>
      <c r="AT12" s="200"/>
      <c r="AU12" s="200"/>
      <c r="AV12" s="200"/>
      <c r="AW12" s="200"/>
      <c r="AX12" s="200"/>
      <c r="AY12" s="200"/>
      <c r="AZ12" s="200"/>
      <c r="BA12" s="200"/>
      <c r="BB12" s="200"/>
      <c r="BC12" s="200"/>
      <c r="BD12" s="200"/>
      <c r="BE12" s="200"/>
      <c r="BF12" s="200"/>
      <c r="BG12" s="200"/>
      <c r="BH12" s="200"/>
      <c r="BI12" s="200"/>
      <c r="BJ12" s="200"/>
      <c r="BK12" s="200"/>
      <c r="BL12" s="200"/>
    </row>
    <row r="13" spans="1:64" ht="24" customHeight="1" x14ac:dyDescent="0.2">
      <c r="A13" s="200"/>
      <c r="B13" s="213"/>
      <c r="C13" s="2"/>
      <c r="D13" s="79" t="s">
        <v>657</v>
      </c>
      <c r="E13" s="576" t="str">
        <f>'Landing page'!C35</f>
        <v>Average daily production rate</v>
      </c>
      <c r="F13" s="576"/>
      <c r="G13" s="183"/>
      <c r="H13" s="248"/>
      <c r="I13" s="591"/>
      <c r="J13" s="592"/>
      <c r="K13" s="54"/>
      <c r="L13" s="591"/>
      <c r="M13" s="592"/>
      <c r="N13" s="249"/>
      <c r="O13" s="183"/>
      <c r="P13" s="248"/>
      <c r="Q13" s="591"/>
      <c r="R13" s="592"/>
      <c r="S13" s="54"/>
      <c r="T13" s="591"/>
      <c r="U13" s="592"/>
      <c r="V13" s="249"/>
      <c r="W13" s="183"/>
      <c r="X13" s="200"/>
      <c r="Y13" s="183"/>
      <c r="Z13" s="183"/>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c r="BC13" s="200"/>
      <c r="BD13" s="200"/>
      <c r="BE13" s="200"/>
      <c r="BF13" s="200"/>
      <c r="BG13" s="200"/>
      <c r="BH13" s="200"/>
      <c r="BI13" s="200"/>
      <c r="BJ13" s="200"/>
      <c r="BK13" s="200"/>
      <c r="BL13" s="200"/>
    </row>
    <row r="14" spans="1:64" ht="12" customHeight="1" x14ac:dyDescent="0.2">
      <c r="A14" s="200"/>
      <c r="B14" s="213"/>
      <c r="C14" s="2"/>
      <c r="D14" s="87"/>
      <c r="E14" s="91"/>
      <c r="F14" s="88"/>
      <c r="G14" s="183"/>
      <c r="H14" s="248"/>
      <c r="I14" s="54"/>
      <c r="J14" s="54"/>
      <c r="K14" s="54"/>
      <c r="L14" s="54"/>
      <c r="M14" s="54"/>
      <c r="N14" s="249"/>
      <c r="O14" s="183"/>
      <c r="P14" s="248"/>
      <c r="Q14" s="54"/>
      <c r="R14" s="54"/>
      <c r="S14" s="54"/>
      <c r="T14" s="54"/>
      <c r="U14" s="54"/>
      <c r="V14" s="249"/>
      <c r="W14" s="183"/>
      <c r="X14" s="200"/>
      <c r="Y14" s="183"/>
      <c r="Z14" s="183"/>
      <c r="AA14" s="200"/>
      <c r="AB14" s="200"/>
      <c r="AC14" s="200"/>
      <c r="AD14" s="200"/>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00"/>
      <c r="BE14" s="200"/>
      <c r="BF14" s="200"/>
      <c r="BG14" s="200"/>
      <c r="BH14" s="200"/>
      <c r="BI14" s="200"/>
      <c r="BJ14" s="200"/>
      <c r="BK14" s="200"/>
      <c r="BL14" s="200"/>
    </row>
    <row r="15" spans="1:64" ht="19" customHeight="1" x14ac:dyDescent="0.2">
      <c r="A15" s="200"/>
      <c r="B15" s="213"/>
      <c r="C15" s="2"/>
      <c r="D15" s="87" t="s">
        <v>7</v>
      </c>
      <c r="E15" s="91" t="str">
        <f>IF('Landing page'!D27=0,"",'Landing page'!D27)</f>
        <v/>
      </c>
      <c r="F15" s="91"/>
      <c r="G15" s="183"/>
      <c r="H15" s="248"/>
      <c r="I15" s="566" t="s">
        <v>556</v>
      </c>
      <c r="J15" s="577"/>
      <c r="K15" s="54"/>
      <c r="L15" s="566" t="s">
        <v>556</v>
      </c>
      <c r="M15" s="577"/>
      <c r="N15" s="249"/>
      <c r="O15" s="183"/>
      <c r="P15" s="248"/>
      <c r="Q15" s="566" t="s">
        <v>556</v>
      </c>
      <c r="R15" s="577"/>
      <c r="S15" s="54"/>
      <c r="T15" s="566" t="s">
        <v>556</v>
      </c>
      <c r="U15" s="577"/>
      <c r="V15" s="249"/>
      <c r="W15" s="183"/>
      <c r="X15" s="200"/>
      <c r="Y15" s="183"/>
      <c r="Z15" s="183"/>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00"/>
      <c r="BE15" s="200"/>
      <c r="BF15" s="200"/>
      <c r="BG15" s="200"/>
      <c r="BH15" s="200"/>
      <c r="BI15" s="200"/>
      <c r="BJ15" s="200"/>
      <c r="BK15" s="200"/>
      <c r="BL15" s="200"/>
    </row>
    <row r="16" spans="1:64" ht="12" customHeight="1" x14ac:dyDescent="0.2">
      <c r="A16" s="200"/>
      <c r="B16" s="213"/>
      <c r="C16" s="2"/>
      <c r="D16" s="91"/>
      <c r="E16" s="247"/>
      <c r="F16" s="246"/>
      <c r="G16" s="183"/>
      <c r="H16" s="248"/>
      <c r="I16" s="54"/>
      <c r="J16" s="54"/>
      <c r="K16" s="54"/>
      <c r="L16" s="54"/>
      <c r="M16" s="54"/>
      <c r="N16" s="249"/>
      <c r="O16" s="183"/>
      <c r="P16" s="248"/>
      <c r="Q16" s="54"/>
      <c r="R16" s="54"/>
      <c r="S16" s="54"/>
      <c r="T16" s="54"/>
      <c r="U16" s="54"/>
      <c r="V16" s="249"/>
      <c r="W16" s="183"/>
      <c r="X16" s="200"/>
      <c r="Y16" s="183"/>
      <c r="Z16" s="183"/>
      <c r="AA16" s="200"/>
      <c r="AB16" s="200"/>
      <c r="AC16" s="200"/>
      <c r="AD16" s="200"/>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00"/>
      <c r="BE16" s="200"/>
      <c r="BF16" s="200"/>
      <c r="BG16" s="200"/>
      <c r="BH16" s="200"/>
      <c r="BI16" s="200"/>
      <c r="BJ16" s="200"/>
      <c r="BK16" s="200"/>
      <c r="BL16" s="200"/>
    </row>
    <row r="17" spans="1:64" ht="19" customHeight="1" x14ac:dyDescent="0.2">
      <c r="A17" s="200"/>
      <c r="B17" s="213"/>
      <c r="C17" s="2"/>
      <c r="D17" s="87" t="str">
        <f>IF('Landing page'!C29=0,"",'Landing page'!C29)</f>
        <v>Project start year</v>
      </c>
      <c r="E17" s="91" t="str">
        <f>IF('Landing page'!D29=0,"",'Landing page'!D29)</f>
        <v/>
      </c>
      <c r="F17" s="91"/>
      <c r="G17" s="183"/>
      <c r="H17" s="248"/>
      <c r="I17" s="575" t="str">
        <f>"Total Carbon likely released by "&amp;E19</f>
        <v xml:space="preserve">Total Carbon likely released by </v>
      </c>
      <c r="J17" s="575"/>
      <c r="K17" s="575"/>
      <c r="L17" s="575"/>
      <c r="M17" s="575"/>
      <c r="N17" s="249"/>
      <c r="O17" s="183"/>
      <c r="P17" s="248"/>
      <c r="Q17" s="575" t="str">
        <f>"Total Carbon possibly released by "&amp;E19</f>
        <v xml:space="preserve">Total Carbon possibly released by </v>
      </c>
      <c r="R17" s="575"/>
      <c r="S17" s="575"/>
      <c r="T17" s="575"/>
      <c r="U17" s="575"/>
      <c r="V17" s="249"/>
      <c r="W17" s="183"/>
      <c r="X17" s="200"/>
      <c r="Y17" s="183"/>
      <c r="Z17" s="183"/>
      <c r="AA17" s="200"/>
      <c r="AB17" s="200"/>
      <c r="AC17" s="200"/>
      <c r="AD17" s="200"/>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00"/>
      <c r="BE17" s="200"/>
      <c r="BF17" s="200"/>
      <c r="BG17" s="200"/>
      <c r="BH17" s="200"/>
      <c r="BI17" s="200"/>
      <c r="BJ17" s="200"/>
      <c r="BK17" s="200"/>
      <c r="BL17" s="200"/>
    </row>
    <row r="18" spans="1:64" ht="12" customHeight="1" x14ac:dyDescent="0.2">
      <c r="A18" s="200"/>
      <c r="B18" s="213"/>
      <c r="C18" s="2"/>
      <c r="D18" s="91"/>
      <c r="E18" s="247"/>
      <c r="F18" s="91"/>
      <c r="G18" s="183"/>
      <c r="H18" s="248"/>
      <c r="I18" s="54"/>
      <c r="J18" s="54"/>
      <c r="K18" s="54"/>
      <c r="L18" s="54"/>
      <c r="M18" s="54"/>
      <c r="N18" s="249"/>
      <c r="O18" s="183"/>
      <c r="P18" s="248"/>
      <c r="Q18" s="54"/>
      <c r="R18" s="54"/>
      <c r="S18" s="54"/>
      <c r="T18" s="54"/>
      <c r="U18" s="54"/>
      <c r="V18" s="249"/>
      <c r="W18" s="183"/>
      <c r="X18" s="200"/>
      <c r="Y18" s="183"/>
      <c r="Z18" s="183"/>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0"/>
      <c r="BI18" s="200"/>
      <c r="BJ18" s="200"/>
      <c r="BK18" s="200"/>
      <c r="BL18" s="200"/>
    </row>
    <row r="19" spans="1:64" ht="15.75" customHeight="1" x14ac:dyDescent="0.2">
      <c r="A19" s="200"/>
      <c r="B19" s="213"/>
      <c r="C19" s="2"/>
      <c r="D19" s="87" t="str">
        <f>IF('Landing page'!C31=0,"",'Landing page'!C31)</f>
        <v>Scenario analysis end year</v>
      </c>
      <c r="E19" s="91" t="str">
        <f>IF('Landing page'!D31=0,"",'Landing page'!D31)</f>
        <v/>
      </c>
      <c r="F19" s="91"/>
      <c r="G19" s="183"/>
      <c r="H19" s="578" t="str">
        <f>IFERROR(I8+L8,"")</f>
        <v/>
      </c>
      <c r="I19" s="579"/>
      <c r="J19" s="579"/>
      <c r="K19" s="579"/>
      <c r="L19" s="579"/>
      <c r="M19" s="579"/>
      <c r="N19" s="580"/>
      <c r="O19" s="183"/>
      <c r="P19" s="578" t="str">
        <f>IFERROR(Q8+T8,"")</f>
        <v/>
      </c>
      <c r="Q19" s="579"/>
      <c r="R19" s="579"/>
      <c r="S19" s="579"/>
      <c r="T19" s="579"/>
      <c r="U19" s="579"/>
      <c r="V19" s="580"/>
      <c r="W19" s="183"/>
      <c r="X19" s="200"/>
      <c r="Y19" s="183"/>
      <c r="Z19" s="183"/>
      <c r="AA19" s="200"/>
      <c r="AB19" s="200"/>
      <c r="AC19" s="200"/>
      <c r="AD19" s="200"/>
      <c r="AE19" s="200"/>
      <c r="AF19" s="200"/>
      <c r="AG19" s="200"/>
      <c r="AH19" s="200"/>
      <c r="AI19" s="200"/>
      <c r="AJ19" s="200"/>
      <c r="AK19" s="200"/>
      <c r="AL19" s="200"/>
      <c r="AM19" s="200"/>
      <c r="AN19" s="200"/>
      <c r="AO19" s="200"/>
      <c r="AP19" s="200"/>
      <c r="AQ19" s="200"/>
      <c r="AR19" s="200"/>
      <c r="AS19" s="200"/>
      <c r="AT19" s="200"/>
      <c r="AU19" s="200"/>
      <c r="AV19" s="200"/>
      <c r="AW19" s="200"/>
      <c r="AX19" s="200"/>
      <c r="AY19" s="200"/>
      <c r="AZ19" s="200"/>
      <c r="BA19" s="200"/>
      <c r="BB19" s="200"/>
      <c r="BC19" s="200"/>
      <c r="BD19" s="200"/>
      <c r="BE19" s="200"/>
      <c r="BF19" s="200"/>
      <c r="BG19" s="200"/>
      <c r="BH19" s="200"/>
      <c r="BI19" s="200"/>
      <c r="BJ19" s="200"/>
      <c r="BK19" s="200"/>
      <c r="BL19" s="200"/>
    </row>
    <row r="20" spans="1:64" ht="20" x14ac:dyDescent="0.2">
      <c r="A20" s="200"/>
      <c r="B20" s="213"/>
      <c r="C20" s="2"/>
      <c r="D20" s="87"/>
      <c r="E20" s="87"/>
      <c r="F20" s="87"/>
      <c r="G20" s="183"/>
      <c r="H20" s="581"/>
      <c r="I20" s="582"/>
      <c r="J20" s="582"/>
      <c r="K20" s="582"/>
      <c r="L20" s="582"/>
      <c r="M20" s="582"/>
      <c r="N20" s="583"/>
      <c r="O20" s="183"/>
      <c r="P20" s="581"/>
      <c r="Q20" s="582"/>
      <c r="R20" s="582"/>
      <c r="S20" s="582"/>
      <c r="T20" s="582"/>
      <c r="U20" s="582"/>
      <c r="V20" s="583"/>
      <c r="W20" s="183"/>
      <c r="X20" s="200"/>
      <c r="Y20" s="183"/>
      <c r="Z20" s="183"/>
      <c r="AA20" s="200"/>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200"/>
      <c r="AY20" s="200"/>
      <c r="AZ20" s="200"/>
      <c r="BA20" s="200"/>
      <c r="BB20" s="200"/>
      <c r="BC20" s="200"/>
      <c r="BD20" s="200"/>
      <c r="BE20" s="200"/>
      <c r="BF20" s="200"/>
      <c r="BG20" s="200"/>
      <c r="BH20" s="200"/>
      <c r="BI20" s="200"/>
      <c r="BJ20" s="200"/>
      <c r="BK20" s="200"/>
      <c r="BL20" s="200"/>
    </row>
    <row r="21" spans="1:64" ht="21" customHeight="1" thickBot="1" x14ac:dyDescent="0.25">
      <c r="A21" s="200"/>
      <c r="B21" s="213"/>
      <c r="C21" s="2"/>
      <c r="D21" s="334" t="s">
        <v>605</v>
      </c>
      <c r="E21" s="328"/>
      <c r="F21" s="90" t="str">
        <f>IFERROR(VLOOKUP(E15,'3.0. Lists'!B14:C16,2,0),"")</f>
        <v/>
      </c>
      <c r="G21" s="183"/>
      <c r="H21" s="581"/>
      <c r="I21" s="582"/>
      <c r="J21" s="582"/>
      <c r="K21" s="582"/>
      <c r="L21" s="582"/>
      <c r="M21" s="582"/>
      <c r="N21" s="583"/>
      <c r="O21" s="183"/>
      <c r="P21" s="581"/>
      <c r="Q21" s="582"/>
      <c r="R21" s="582"/>
      <c r="S21" s="582"/>
      <c r="T21" s="582"/>
      <c r="U21" s="582"/>
      <c r="V21" s="583"/>
      <c r="W21" s="183"/>
      <c r="X21" s="200"/>
      <c r="Y21" s="183"/>
      <c r="Z21" s="183"/>
      <c r="AA21" s="200"/>
      <c r="AB21" s="200"/>
      <c r="AC21" s="200"/>
      <c r="AD21" s="200"/>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c r="BA21" s="200"/>
      <c r="BB21" s="200"/>
      <c r="BC21" s="200"/>
      <c r="BD21" s="200"/>
      <c r="BE21" s="200"/>
      <c r="BF21" s="200"/>
      <c r="BG21" s="200"/>
      <c r="BH21" s="200"/>
      <c r="BI21" s="200"/>
      <c r="BJ21" s="200"/>
      <c r="BK21" s="200"/>
      <c r="BL21" s="200"/>
    </row>
    <row r="22" spans="1:64" ht="20" x14ac:dyDescent="0.2">
      <c r="A22" s="200"/>
      <c r="B22" s="213"/>
      <c r="C22" s="2"/>
      <c r="D22" s="87"/>
      <c r="E22" s="87"/>
      <c r="F22" s="90"/>
      <c r="G22" s="183"/>
      <c r="H22" s="581"/>
      <c r="I22" s="582"/>
      <c r="J22" s="582"/>
      <c r="K22" s="582"/>
      <c r="L22" s="582"/>
      <c r="M22" s="582"/>
      <c r="N22" s="583"/>
      <c r="O22" s="183"/>
      <c r="P22" s="581"/>
      <c r="Q22" s="582"/>
      <c r="R22" s="582"/>
      <c r="S22" s="582"/>
      <c r="T22" s="582"/>
      <c r="U22" s="582"/>
      <c r="V22" s="583"/>
      <c r="W22" s="183"/>
      <c r="X22" s="200"/>
      <c r="Y22" s="183"/>
      <c r="Z22" s="183"/>
      <c r="AA22" s="200"/>
      <c r="AB22" s="200"/>
      <c r="AC22" s="200"/>
      <c r="AD22" s="200"/>
      <c r="AE22" s="200"/>
      <c r="AF22" s="200"/>
      <c r="AG22" s="200"/>
      <c r="AH22" s="200"/>
      <c r="AI22" s="200"/>
      <c r="AJ22" s="200"/>
      <c r="AK22" s="200"/>
      <c r="AL22" s="200"/>
      <c r="AM22" s="200"/>
      <c r="AN22" s="200"/>
      <c r="AO22" s="200"/>
      <c r="AP22" s="200"/>
      <c r="AQ22" s="200"/>
      <c r="AR22" s="200"/>
      <c r="AS22" s="200"/>
      <c r="AT22" s="200"/>
      <c r="AU22" s="200"/>
      <c r="AV22" s="200"/>
      <c r="AW22" s="200"/>
      <c r="AX22" s="200"/>
      <c r="AY22" s="200"/>
      <c r="AZ22" s="200"/>
      <c r="BA22" s="200"/>
      <c r="BB22" s="200"/>
      <c r="BC22" s="200"/>
      <c r="BD22" s="200"/>
      <c r="BE22" s="200"/>
      <c r="BF22" s="200"/>
      <c r="BG22" s="200"/>
      <c r="BH22" s="200"/>
      <c r="BI22" s="200"/>
      <c r="BJ22" s="200"/>
      <c r="BK22" s="200"/>
      <c r="BL22" s="200"/>
    </row>
    <row r="23" spans="1:64" ht="20" customHeight="1" thickBot="1" x14ac:dyDescent="0.25">
      <c r="A23" s="200"/>
      <c r="B23" s="213"/>
      <c r="C23" s="2"/>
      <c r="D23" s="334" t="s">
        <v>620</v>
      </c>
      <c r="E23" s="327"/>
      <c r="F23" s="90" t="str">
        <f>IF(E26="",'3.0. Lists'!C20,"")</f>
        <v/>
      </c>
      <c r="G23" s="183"/>
      <c r="H23" s="581"/>
      <c r="I23" s="582"/>
      <c r="J23" s="582"/>
      <c r="K23" s="582"/>
      <c r="L23" s="582"/>
      <c r="M23" s="582"/>
      <c r="N23" s="583"/>
      <c r="O23" s="183"/>
      <c r="P23" s="581"/>
      <c r="Q23" s="582"/>
      <c r="R23" s="582"/>
      <c r="S23" s="582"/>
      <c r="T23" s="582"/>
      <c r="U23" s="582"/>
      <c r="V23" s="583"/>
      <c r="W23" s="183"/>
      <c r="X23" s="200"/>
      <c r="Y23" s="183"/>
      <c r="Z23" s="183"/>
      <c r="AA23" s="200"/>
      <c r="AB23" s="200"/>
      <c r="AC23" s="200"/>
      <c r="AD23" s="200"/>
      <c r="AE23" s="200"/>
      <c r="AF23" s="200"/>
      <c r="AG23" s="200"/>
      <c r="AH23" s="200"/>
      <c r="AI23" s="200"/>
      <c r="AJ23" s="200"/>
      <c r="AK23" s="200"/>
      <c r="AL23" s="200"/>
      <c r="AM23" s="200"/>
      <c r="AN23" s="200"/>
      <c r="AO23" s="200"/>
      <c r="AP23" s="200"/>
      <c r="AQ23" s="200"/>
      <c r="AR23" s="200"/>
      <c r="AS23" s="200"/>
      <c r="AT23" s="200"/>
      <c r="AU23" s="200"/>
      <c r="AV23" s="200"/>
      <c r="AW23" s="200"/>
      <c r="AX23" s="200"/>
      <c r="AY23" s="200"/>
      <c r="AZ23" s="200"/>
      <c r="BA23" s="200"/>
      <c r="BB23" s="200"/>
      <c r="BC23" s="200"/>
      <c r="BD23" s="200"/>
      <c r="BE23" s="200"/>
      <c r="BF23" s="200"/>
      <c r="BG23" s="200"/>
      <c r="BH23" s="200"/>
      <c r="BI23" s="200"/>
      <c r="BJ23" s="200"/>
      <c r="BK23" s="200"/>
      <c r="BL23" s="200"/>
    </row>
    <row r="24" spans="1:64" ht="15.75" customHeight="1" x14ac:dyDescent="0.2">
      <c r="A24" s="200"/>
      <c r="B24" s="213"/>
      <c r="C24" s="2"/>
      <c r="D24" s="87"/>
      <c r="E24" s="87"/>
      <c r="F24" s="90"/>
      <c r="G24" s="183"/>
      <c r="H24" s="581"/>
      <c r="I24" s="582"/>
      <c r="J24" s="582"/>
      <c r="K24" s="582"/>
      <c r="L24" s="582"/>
      <c r="M24" s="582"/>
      <c r="N24" s="583"/>
      <c r="O24" s="183"/>
      <c r="P24" s="581"/>
      <c r="Q24" s="582"/>
      <c r="R24" s="582"/>
      <c r="S24" s="582"/>
      <c r="T24" s="582"/>
      <c r="U24" s="582"/>
      <c r="V24" s="583"/>
      <c r="W24" s="183"/>
      <c r="X24" s="200"/>
      <c r="Y24" s="183"/>
      <c r="Z24" s="183"/>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00"/>
      <c r="BE24" s="200"/>
      <c r="BF24" s="200"/>
      <c r="BG24" s="200"/>
      <c r="BH24" s="200"/>
      <c r="BI24" s="200"/>
      <c r="BJ24" s="200"/>
      <c r="BK24" s="200"/>
      <c r="BL24" s="200"/>
    </row>
    <row r="25" spans="1:64" ht="15.75" customHeight="1" x14ac:dyDescent="0.2">
      <c r="A25" s="200"/>
      <c r="B25" s="213"/>
      <c r="C25" s="2"/>
      <c r="D25" s="87" t="s">
        <v>709</v>
      </c>
      <c r="E25" s="93" t="str">
        <f>IFERROR(E26*E21*365,"")</f>
        <v/>
      </c>
      <c r="F25" s="90" t="str">
        <f>IFERROR(VLOOKUP(E15,'3.0. Lists'!D14:E16,2,0),"")</f>
        <v/>
      </c>
      <c r="G25" s="183"/>
      <c r="H25" s="584"/>
      <c r="I25" s="585"/>
      <c r="J25" s="585"/>
      <c r="K25" s="585"/>
      <c r="L25" s="585"/>
      <c r="M25" s="585"/>
      <c r="N25" s="586"/>
      <c r="O25" s="183"/>
      <c r="P25" s="584"/>
      <c r="Q25" s="585"/>
      <c r="R25" s="585"/>
      <c r="S25" s="585"/>
      <c r="T25" s="585"/>
      <c r="U25" s="585"/>
      <c r="V25" s="586"/>
      <c r="W25" s="183"/>
      <c r="X25" s="200"/>
      <c r="Y25" s="183"/>
      <c r="Z25" s="183"/>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00"/>
      <c r="BE25" s="200"/>
      <c r="BF25" s="200"/>
      <c r="BG25" s="200"/>
      <c r="BH25" s="200"/>
      <c r="BI25" s="200"/>
      <c r="BJ25" s="200"/>
      <c r="BK25" s="200"/>
      <c r="BL25" s="200"/>
    </row>
    <row r="26" spans="1:64" ht="17" customHeight="1" x14ac:dyDescent="0.2">
      <c r="A26" s="200"/>
      <c r="B26" s="213"/>
      <c r="C26" s="2"/>
      <c r="D26" s="87" t="s">
        <v>607</v>
      </c>
      <c r="E26" s="337" t="str">
        <f>IFERROR(VLOOKUP(E23,'1.0. Fossil Fuel Assumptions'!S21:V23,MATCH(E15,'1.0. Fossil Fuel Assumptions'!S20:V20,0),0),"-")</f>
        <v>-</v>
      </c>
      <c r="F26" s="90" t="s">
        <v>531</v>
      </c>
      <c r="G26" s="183"/>
      <c r="H26" s="593" t="s">
        <v>556</v>
      </c>
      <c r="I26" s="594"/>
      <c r="J26" s="594"/>
      <c r="K26" s="594"/>
      <c r="L26" s="594"/>
      <c r="M26" s="594"/>
      <c r="N26" s="595"/>
      <c r="O26" s="183"/>
      <c r="P26" s="593" t="s">
        <v>556</v>
      </c>
      <c r="Q26" s="594"/>
      <c r="R26" s="594"/>
      <c r="S26" s="594"/>
      <c r="T26" s="594"/>
      <c r="U26" s="594"/>
      <c r="V26" s="595"/>
      <c r="W26" s="183"/>
      <c r="X26" s="200"/>
      <c r="Y26" s="183"/>
      <c r="Z26" s="183"/>
      <c r="AA26" s="200"/>
      <c r="AB26" s="200"/>
      <c r="AC26" s="200"/>
      <c r="AD26" s="200"/>
      <c r="AE26" s="200"/>
      <c r="AF26" s="200"/>
      <c r="AG26" s="200"/>
      <c r="AH26" s="200"/>
      <c r="AI26" s="200"/>
      <c r="AJ26" s="200"/>
      <c r="AK26" s="200"/>
      <c r="AL26" s="200"/>
      <c r="AM26" s="200"/>
      <c r="AN26" s="200"/>
      <c r="AO26" s="200"/>
      <c r="AP26" s="200"/>
      <c r="AQ26" s="200"/>
      <c r="AR26" s="200"/>
      <c r="AS26" s="200"/>
      <c r="AT26" s="200"/>
      <c r="AU26" s="200"/>
      <c r="AV26" s="200"/>
      <c r="AW26" s="200"/>
      <c r="AX26" s="200"/>
      <c r="AY26" s="200"/>
      <c r="AZ26" s="200"/>
      <c r="BA26" s="200"/>
      <c r="BB26" s="200"/>
      <c r="BC26" s="200"/>
      <c r="BD26" s="200"/>
      <c r="BE26" s="200"/>
      <c r="BF26" s="200"/>
      <c r="BG26" s="200"/>
      <c r="BH26" s="200"/>
      <c r="BI26" s="200"/>
      <c r="BJ26" s="200"/>
      <c r="BK26" s="200"/>
      <c r="BL26" s="200"/>
    </row>
    <row r="27" spans="1:64" ht="14" customHeight="1" x14ac:dyDescent="0.2">
      <c r="A27" s="200"/>
      <c r="B27" s="213"/>
      <c r="C27" s="2"/>
      <c r="D27" s="87" t="str">
        <f>"Fossil fuel expected depletion by "&amp;E19</f>
        <v xml:space="preserve">Fossil fuel expected depletion by </v>
      </c>
      <c r="E27" s="94" t="str">
        <f>IFERROR(MAX(0,MIN(E19-E17,E26)/E26),"")</f>
        <v/>
      </c>
      <c r="F27" s="95"/>
      <c r="G27" s="183"/>
      <c r="H27" s="596"/>
      <c r="I27" s="597"/>
      <c r="J27" s="597"/>
      <c r="K27" s="597"/>
      <c r="L27" s="597"/>
      <c r="M27" s="597"/>
      <c r="N27" s="598"/>
      <c r="O27" s="183"/>
      <c r="P27" s="596"/>
      <c r="Q27" s="597"/>
      <c r="R27" s="597"/>
      <c r="S27" s="597"/>
      <c r="T27" s="597"/>
      <c r="U27" s="597"/>
      <c r="V27" s="598"/>
      <c r="W27" s="183"/>
      <c r="X27" s="200"/>
      <c r="Y27" s="183"/>
      <c r="Z27" s="183"/>
      <c r="AA27" s="200"/>
      <c r="AB27" s="200"/>
      <c r="AC27" s="200"/>
      <c r="AD27" s="200"/>
      <c r="AE27" s="200"/>
      <c r="AF27" s="200"/>
      <c r="AG27" s="200"/>
      <c r="AH27" s="200"/>
      <c r="AI27" s="200"/>
      <c r="AJ27" s="200"/>
      <c r="AK27" s="200"/>
      <c r="AL27" s="200"/>
      <c r="AM27" s="200"/>
      <c r="AN27" s="200"/>
      <c r="AO27" s="200"/>
      <c r="AP27" s="200"/>
      <c r="AQ27" s="200"/>
      <c r="AR27" s="200"/>
      <c r="AS27" s="200"/>
      <c r="AT27" s="200"/>
      <c r="AU27" s="200"/>
      <c r="AV27" s="200"/>
      <c r="AW27" s="200"/>
      <c r="AX27" s="200"/>
      <c r="AY27" s="200"/>
      <c r="AZ27" s="200"/>
      <c r="BA27" s="200"/>
      <c r="BB27" s="200"/>
      <c r="BC27" s="200"/>
      <c r="BD27" s="200"/>
      <c r="BE27" s="200"/>
      <c r="BF27" s="200"/>
      <c r="BG27" s="200"/>
      <c r="BH27" s="200"/>
      <c r="BI27" s="200"/>
      <c r="BJ27" s="200"/>
      <c r="BK27" s="200"/>
      <c r="BL27" s="200"/>
    </row>
    <row r="28" spans="1:64" ht="20" customHeight="1" x14ac:dyDescent="0.2">
      <c r="A28" s="200"/>
      <c r="B28" s="213"/>
      <c r="C28" s="2"/>
      <c r="D28" s="87"/>
      <c r="E28" s="87"/>
      <c r="F28" s="96"/>
      <c r="G28" s="183"/>
      <c r="O28" s="183"/>
      <c r="W28" s="183"/>
      <c r="X28" s="200"/>
      <c r="Y28" s="183"/>
      <c r="Z28" s="183"/>
      <c r="AA28" s="200"/>
      <c r="AB28" s="200"/>
      <c r="AC28" s="200"/>
      <c r="AD28" s="200"/>
      <c r="AE28" s="200"/>
      <c r="AF28" s="200"/>
      <c r="AG28" s="200"/>
      <c r="AH28" s="200"/>
      <c r="AI28" s="200"/>
      <c r="AJ28" s="200"/>
      <c r="AK28" s="200"/>
      <c r="AL28" s="200"/>
      <c r="AM28" s="200"/>
      <c r="AN28" s="200"/>
      <c r="AO28" s="200"/>
      <c r="AP28" s="200"/>
      <c r="AQ28" s="200"/>
      <c r="AR28" s="200"/>
      <c r="AS28" s="200"/>
      <c r="AT28" s="200"/>
      <c r="AU28" s="200"/>
      <c r="AV28" s="200"/>
      <c r="AW28" s="200"/>
      <c r="AX28" s="200"/>
      <c r="AY28" s="200"/>
      <c r="AZ28" s="200"/>
      <c r="BA28" s="200"/>
      <c r="BB28" s="200"/>
      <c r="BC28" s="200"/>
      <c r="BD28" s="200"/>
      <c r="BE28" s="200"/>
      <c r="BF28" s="200"/>
      <c r="BG28" s="200"/>
      <c r="BH28" s="200"/>
      <c r="BI28" s="200"/>
      <c r="BJ28" s="200"/>
      <c r="BK28" s="200"/>
      <c r="BL28" s="200"/>
    </row>
    <row r="29" spans="1:64" ht="22" customHeight="1" x14ac:dyDescent="0.2">
      <c r="A29" s="200"/>
      <c r="B29" s="213"/>
      <c r="C29" s="2"/>
      <c r="D29" s="79" t="s">
        <v>724</v>
      </c>
      <c r="E29" s="98" t="str">
        <f>IFERROR(VLOOKUP(E15,'3.0. Lists'!D14:F16,3,0),"")</f>
        <v/>
      </c>
      <c r="F29" s="90" t="str">
        <f>IFERROR(VLOOKUP(E29,'3.0. Lists'!F14:G16,2,0),"")</f>
        <v/>
      </c>
      <c r="G29" s="183"/>
      <c r="M29" s="567" t="s">
        <v>772</v>
      </c>
      <c r="N29" s="568"/>
      <c r="O29" s="568"/>
      <c r="P29" s="568"/>
      <c r="Q29" s="569"/>
      <c r="W29" s="183"/>
      <c r="X29" s="200"/>
      <c r="Y29" s="183"/>
      <c r="Z29" s="183"/>
      <c r="AA29" s="200"/>
      <c r="AB29" s="200"/>
      <c r="AC29" s="200"/>
      <c r="AD29" s="200"/>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c r="BA29" s="200"/>
      <c r="BB29" s="200"/>
      <c r="BC29" s="200"/>
      <c r="BD29" s="200"/>
      <c r="BE29" s="200"/>
      <c r="BF29" s="200"/>
      <c r="BG29" s="200"/>
      <c r="BH29" s="200"/>
      <c r="BI29" s="200"/>
      <c r="BJ29" s="200"/>
      <c r="BK29" s="200"/>
      <c r="BL29" s="200"/>
    </row>
    <row r="30" spans="1:64" ht="21" customHeight="1" x14ac:dyDescent="0.2">
      <c r="A30" s="200"/>
      <c r="B30" s="200"/>
      <c r="C30" s="54"/>
      <c r="D30" s="59"/>
      <c r="E30" s="265"/>
      <c r="F30" s="104"/>
      <c r="G30" s="183"/>
      <c r="L30" s="183"/>
      <c r="M30" s="600" t="s">
        <v>655</v>
      </c>
      <c r="N30" s="601"/>
      <c r="O30" s="237"/>
      <c r="P30" s="602" t="s">
        <v>656</v>
      </c>
      <c r="Q30" s="603"/>
      <c r="R30" s="183"/>
      <c r="S30" s="183"/>
      <c r="T30" s="183"/>
      <c r="U30" s="183"/>
      <c r="V30" s="183"/>
      <c r="W30" s="183"/>
      <c r="X30" s="200"/>
      <c r="Y30" s="183"/>
      <c r="Z30" s="183"/>
      <c r="AA30" s="200"/>
      <c r="AB30" s="200"/>
      <c r="AC30" s="200"/>
      <c r="AD30" s="200"/>
      <c r="AE30" s="200"/>
      <c r="AF30" s="200"/>
      <c r="AG30" s="200"/>
      <c r="AH30" s="200"/>
      <c r="AI30" s="200"/>
      <c r="AJ30" s="200"/>
      <c r="AK30" s="200"/>
      <c r="AL30" s="200"/>
      <c r="AM30" s="200"/>
      <c r="AN30" s="200"/>
      <c r="AO30" s="200"/>
      <c r="AP30" s="200"/>
      <c r="AQ30" s="200"/>
      <c r="AR30" s="200"/>
      <c r="AS30" s="200"/>
      <c r="AT30" s="200"/>
      <c r="AU30" s="200"/>
      <c r="AV30" s="200"/>
      <c r="AW30" s="200"/>
      <c r="AX30" s="200"/>
      <c r="AY30" s="200"/>
      <c r="AZ30" s="200"/>
      <c r="BA30" s="200"/>
      <c r="BB30" s="200"/>
      <c r="BC30" s="200"/>
      <c r="BD30" s="200"/>
      <c r="BE30" s="200"/>
      <c r="BF30" s="200"/>
      <c r="BG30" s="200"/>
      <c r="BH30" s="200"/>
      <c r="BI30" s="200"/>
      <c r="BJ30" s="200"/>
      <c r="BK30" s="200"/>
      <c r="BL30" s="200"/>
    </row>
    <row r="31" spans="1:64" ht="13" customHeight="1" x14ac:dyDescent="0.2">
      <c r="A31" s="200"/>
      <c r="B31" s="213"/>
      <c r="C31" s="2"/>
      <c r="D31" s="87"/>
      <c r="E31" s="87"/>
      <c r="F31" s="88"/>
      <c r="G31" s="183"/>
      <c r="L31" s="183"/>
      <c r="M31" s="562" t="str">
        <f>IFERROR(ROUND(Q8/I8,1)&amp;"x","-")</f>
        <v>-</v>
      </c>
      <c r="N31" s="570"/>
      <c r="O31" s="238"/>
      <c r="P31" s="570" t="str">
        <f>IFERROR(ROUND(T8/L8,1)&amp;"x","-")</f>
        <v>-</v>
      </c>
      <c r="Q31" s="563"/>
      <c r="R31" s="183"/>
      <c r="S31" s="183"/>
      <c r="T31" s="183"/>
      <c r="U31" s="183"/>
      <c r="V31" s="183"/>
      <c r="W31" s="183"/>
      <c r="X31" s="200"/>
      <c r="Y31" s="183"/>
      <c r="Z31" s="183"/>
      <c r="AA31" s="200"/>
      <c r="AB31" s="200"/>
      <c r="AC31" s="200"/>
      <c r="AD31" s="200"/>
      <c r="AE31" s="200"/>
      <c r="AF31" s="200"/>
      <c r="AG31" s="200"/>
      <c r="AH31" s="200"/>
      <c r="AI31" s="200"/>
      <c r="AJ31" s="200"/>
      <c r="AK31" s="200"/>
      <c r="AL31" s="200"/>
      <c r="AM31" s="200"/>
      <c r="AN31" s="200"/>
      <c r="AO31" s="200"/>
      <c r="AP31" s="200"/>
      <c r="AQ31" s="200"/>
      <c r="AR31" s="200"/>
      <c r="AS31" s="200"/>
      <c r="AT31" s="200"/>
      <c r="AU31" s="200"/>
      <c r="AV31" s="200"/>
      <c r="AW31" s="200"/>
      <c r="AX31" s="200"/>
      <c r="AY31" s="200"/>
      <c r="AZ31" s="200"/>
      <c r="BA31" s="200"/>
      <c r="BB31" s="200"/>
      <c r="BC31" s="200"/>
      <c r="BD31" s="200"/>
      <c r="BE31" s="200"/>
      <c r="BF31" s="200"/>
      <c r="BG31" s="200"/>
      <c r="BH31" s="200"/>
      <c r="BI31" s="200"/>
      <c r="BJ31" s="200"/>
      <c r="BK31" s="200"/>
      <c r="BL31" s="200"/>
    </row>
    <row r="32" spans="1:64" ht="43" customHeight="1" x14ac:dyDescent="0.2">
      <c r="A32" s="200"/>
      <c r="B32" s="200"/>
      <c r="C32" s="523" t="s">
        <v>551</v>
      </c>
      <c r="D32" s="523"/>
      <c r="E32" s="523"/>
      <c r="F32" s="523"/>
      <c r="G32" s="183"/>
      <c r="L32" s="183"/>
      <c r="M32" s="564"/>
      <c r="N32" s="571"/>
      <c r="O32" s="257"/>
      <c r="P32" s="571"/>
      <c r="Q32" s="565"/>
      <c r="R32" s="183"/>
      <c r="S32" s="183"/>
      <c r="T32" s="183"/>
      <c r="U32" s="183"/>
      <c r="V32" s="183"/>
      <c r="W32" s="183"/>
      <c r="X32" s="183"/>
      <c r="Y32" s="183"/>
      <c r="Z32" s="183"/>
      <c r="AA32" s="200"/>
      <c r="AB32" s="200"/>
      <c r="AC32" s="200"/>
      <c r="AD32" s="200"/>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00"/>
      <c r="BE32" s="200"/>
      <c r="BF32" s="200"/>
      <c r="BG32" s="200"/>
      <c r="BH32" s="200"/>
      <c r="BI32" s="200"/>
      <c r="BJ32" s="200"/>
      <c r="BK32" s="200"/>
      <c r="BL32" s="200"/>
    </row>
    <row r="33" spans="1:64" ht="18" customHeight="1" x14ac:dyDescent="0.2">
      <c r="A33" s="200"/>
      <c r="B33" s="213"/>
      <c r="C33" s="2"/>
      <c r="D33" s="87"/>
      <c r="E33" s="87"/>
      <c r="F33" s="88"/>
      <c r="G33" s="183"/>
      <c r="H33" s="183"/>
      <c r="J33" s="262"/>
      <c r="K33" s="262"/>
      <c r="L33" s="262"/>
      <c r="M33" s="216"/>
      <c r="O33" s="258"/>
      <c r="P33" s="258"/>
      <c r="Q33" s="216"/>
      <c r="R33" s="183"/>
      <c r="S33" s="183"/>
      <c r="T33" s="183"/>
      <c r="U33" s="183"/>
      <c r="V33" s="183"/>
      <c r="W33" s="183"/>
      <c r="X33" s="183"/>
      <c r="Y33" s="183"/>
      <c r="Z33" s="183"/>
      <c r="AA33" s="200"/>
      <c r="AB33" s="200"/>
      <c r="AC33" s="200"/>
      <c r="AD33" s="200"/>
      <c r="AE33" s="200"/>
      <c r="AF33" s="200"/>
      <c r="AG33" s="200"/>
      <c r="AH33" s="200"/>
      <c r="AI33" s="200"/>
      <c r="AJ33" s="200"/>
      <c r="AK33" s="200"/>
      <c r="AL33" s="200"/>
      <c r="AM33" s="200"/>
      <c r="AN33" s="200"/>
      <c r="AO33" s="200"/>
      <c r="AP33" s="200"/>
      <c r="AQ33" s="200"/>
      <c r="AR33" s="200"/>
      <c r="AS33" s="200"/>
      <c r="AT33" s="200"/>
      <c r="AU33" s="200"/>
      <c r="AV33" s="200"/>
      <c r="AW33" s="200"/>
      <c r="AX33" s="200"/>
      <c r="AY33" s="200"/>
      <c r="AZ33" s="200"/>
      <c r="BA33" s="200"/>
      <c r="BB33" s="200"/>
      <c r="BC33" s="200"/>
      <c r="BD33" s="200"/>
      <c r="BE33" s="200"/>
      <c r="BF33" s="200"/>
      <c r="BG33" s="200"/>
      <c r="BH33" s="200"/>
      <c r="BI33" s="200"/>
      <c r="BJ33" s="200"/>
      <c r="BK33" s="200"/>
      <c r="BL33" s="200"/>
    </row>
    <row r="34" spans="1:64" ht="23" customHeight="1" thickBot="1" x14ac:dyDescent="0.25">
      <c r="A34" s="200"/>
      <c r="B34" s="213"/>
      <c r="C34" s="2"/>
      <c r="D34" s="334" t="s">
        <v>621</v>
      </c>
      <c r="E34" s="328"/>
      <c r="F34" s="90" t="s">
        <v>728</v>
      </c>
      <c r="G34" s="183"/>
      <c r="I34" s="524" t="str">
        <f>IFERROR("Did you know that "&amp;H40&amp;" emitted "&amp;L40&amp;" Megatons of CO2e in the year 2023?","")</f>
        <v/>
      </c>
      <c r="J34" s="524"/>
      <c r="K34" s="524"/>
      <c r="L34" s="524"/>
      <c r="M34" s="524"/>
      <c r="N34" s="263"/>
      <c r="O34" s="260"/>
      <c r="Q34" s="524" t="str">
        <f>IFERROR("Did you know that "&amp;P40&amp;" emitted "&amp;T40&amp;" Megatons of CO2e in the year 2023?","")</f>
        <v/>
      </c>
      <c r="R34" s="524"/>
      <c r="S34" s="524"/>
      <c r="T34" s="524"/>
      <c r="U34" s="524"/>
      <c r="V34" s="263"/>
      <c r="W34" s="183"/>
      <c r="X34" s="183"/>
      <c r="Y34" s="183"/>
      <c r="Z34" s="183"/>
      <c r="AA34" s="200"/>
      <c r="AB34" s="200"/>
      <c r="AC34" s="200"/>
      <c r="AD34" s="200"/>
      <c r="AE34" s="200"/>
      <c r="AF34" s="200"/>
      <c r="AG34" s="200"/>
      <c r="AH34" s="200"/>
      <c r="AI34" s="200"/>
      <c r="AJ34" s="200"/>
      <c r="AK34" s="200"/>
      <c r="AL34" s="200"/>
      <c r="AM34" s="200"/>
      <c r="AN34" s="200"/>
      <c r="AO34" s="200"/>
      <c r="AP34" s="200"/>
      <c r="AQ34" s="200"/>
      <c r="AR34" s="200"/>
      <c r="AS34" s="200"/>
      <c r="AT34" s="200"/>
      <c r="AU34" s="200"/>
      <c r="AV34" s="200"/>
      <c r="AW34" s="200"/>
      <c r="AX34" s="200"/>
      <c r="AY34" s="200"/>
      <c r="AZ34" s="200"/>
      <c r="BA34" s="200"/>
      <c r="BB34" s="200"/>
      <c r="BC34" s="200"/>
      <c r="BD34" s="200"/>
      <c r="BE34" s="200"/>
      <c r="BF34" s="200"/>
      <c r="BG34" s="200"/>
      <c r="BH34" s="200"/>
      <c r="BI34" s="200"/>
      <c r="BJ34" s="200"/>
      <c r="BK34" s="200"/>
      <c r="BL34" s="200"/>
    </row>
    <row r="35" spans="1:64" ht="19" customHeight="1" x14ac:dyDescent="0.2">
      <c r="A35" s="200"/>
      <c r="B35" s="213"/>
      <c r="C35" s="2"/>
      <c r="D35" s="87"/>
      <c r="E35" s="87"/>
      <c r="F35" s="90"/>
      <c r="G35" s="183"/>
      <c r="I35" s="524"/>
      <c r="J35" s="524"/>
      <c r="K35" s="524"/>
      <c r="L35" s="524"/>
      <c r="M35" s="524"/>
      <c r="N35" s="263"/>
      <c r="O35" s="260"/>
      <c r="P35" s="263"/>
      <c r="Q35" s="524"/>
      <c r="R35" s="524"/>
      <c r="S35" s="524"/>
      <c r="T35" s="524"/>
      <c r="U35" s="524"/>
      <c r="V35" s="263"/>
      <c r="W35" s="183"/>
      <c r="X35" s="183"/>
      <c r="Y35" s="183"/>
      <c r="Z35" s="183"/>
      <c r="AA35" s="200"/>
      <c r="AB35" s="200"/>
      <c r="AC35" s="200"/>
      <c r="AD35" s="200"/>
      <c r="AE35" s="200"/>
      <c r="AF35" s="200"/>
      <c r="AG35" s="200"/>
      <c r="AH35" s="200"/>
      <c r="AI35" s="200"/>
      <c r="AJ35" s="200"/>
      <c r="AK35" s="200"/>
      <c r="AL35" s="200"/>
      <c r="AM35" s="200"/>
      <c r="AN35" s="200"/>
      <c r="AO35" s="200"/>
      <c r="AP35" s="200"/>
      <c r="AQ35" s="200"/>
      <c r="AR35" s="200"/>
      <c r="AS35" s="200"/>
      <c r="AT35" s="200"/>
      <c r="AU35" s="200"/>
      <c r="AV35" s="200"/>
      <c r="AW35" s="200"/>
      <c r="AX35" s="200"/>
      <c r="AY35" s="200"/>
      <c r="AZ35" s="200"/>
      <c r="BA35" s="200"/>
      <c r="BB35" s="200"/>
      <c r="BC35" s="200"/>
      <c r="BD35" s="200"/>
      <c r="BE35" s="200"/>
      <c r="BF35" s="200"/>
      <c r="BG35" s="200"/>
      <c r="BH35" s="200"/>
      <c r="BI35" s="200"/>
      <c r="BJ35" s="200"/>
      <c r="BK35" s="200"/>
      <c r="BL35" s="200"/>
    </row>
    <row r="36" spans="1:64" ht="23" customHeight="1" thickBot="1" x14ac:dyDescent="0.25">
      <c r="A36" s="200"/>
      <c r="B36" s="213"/>
      <c r="C36" s="2"/>
      <c r="D36" s="334" t="s">
        <v>604</v>
      </c>
      <c r="E36" s="329"/>
      <c r="F36" s="90"/>
      <c r="G36" s="183"/>
      <c r="I36" s="524"/>
      <c r="J36" s="524"/>
      <c r="K36" s="524"/>
      <c r="L36" s="524"/>
      <c r="M36" s="524"/>
      <c r="N36" s="263"/>
      <c r="O36" s="261"/>
      <c r="P36" s="263"/>
      <c r="Q36" s="524"/>
      <c r="R36" s="524"/>
      <c r="S36" s="524"/>
      <c r="T36" s="524"/>
      <c r="U36" s="524"/>
      <c r="V36" s="263"/>
      <c r="W36" s="183"/>
      <c r="X36" s="183"/>
      <c r="Y36" s="183"/>
      <c r="Z36" s="183"/>
      <c r="AA36" s="200"/>
      <c r="AB36" s="200"/>
      <c r="AC36" s="200"/>
      <c r="AD36" s="200"/>
      <c r="AE36" s="200"/>
      <c r="AF36" s="200"/>
      <c r="AG36" s="200"/>
      <c r="AH36" s="200"/>
      <c r="AI36" s="200"/>
      <c r="AJ36" s="200"/>
      <c r="AK36" s="200"/>
      <c r="AL36" s="200"/>
      <c r="AM36" s="200"/>
      <c r="AN36" s="200"/>
      <c r="AO36" s="200"/>
      <c r="AP36" s="200"/>
      <c r="AQ36" s="200"/>
      <c r="AR36" s="200"/>
      <c r="AS36" s="200"/>
      <c r="AT36" s="200"/>
      <c r="AU36" s="200"/>
      <c r="AV36" s="200"/>
      <c r="AW36" s="200"/>
      <c r="AX36" s="200"/>
      <c r="AY36" s="200"/>
      <c r="AZ36" s="200"/>
      <c r="BA36" s="200"/>
      <c r="BB36" s="200"/>
      <c r="BC36" s="200"/>
      <c r="BD36" s="200"/>
      <c r="BE36" s="200"/>
      <c r="BF36" s="200"/>
      <c r="BG36" s="200"/>
      <c r="BH36" s="200"/>
      <c r="BI36" s="200"/>
      <c r="BJ36" s="200"/>
      <c r="BK36" s="200"/>
      <c r="BL36" s="200"/>
    </row>
    <row r="37" spans="1:64" ht="20" customHeight="1" thickBot="1" x14ac:dyDescent="0.25">
      <c r="A37" s="200"/>
      <c r="B37" s="213"/>
      <c r="C37" s="2"/>
      <c r="D37" s="87"/>
      <c r="E37" s="196"/>
      <c r="F37" s="90"/>
      <c r="G37" s="183"/>
      <c r="O37" s="215"/>
      <c r="W37" s="183"/>
      <c r="X37" s="183"/>
      <c r="Y37" s="183"/>
      <c r="Z37" s="183"/>
      <c r="AA37" s="200"/>
      <c r="AB37" s="200"/>
      <c r="AC37" s="200"/>
      <c r="AD37" s="200"/>
      <c r="AE37" s="200"/>
      <c r="AF37" s="200"/>
      <c r="AG37" s="200"/>
      <c r="AH37" s="200"/>
      <c r="AI37" s="200"/>
      <c r="AJ37" s="200"/>
      <c r="AK37" s="200"/>
      <c r="AL37" s="200"/>
      <c r="AM37" s="200"/>
      <c r="AN37" s="200"/>
      <c r="AO37" s="200"/>
      <c r="AP37" s="200"/>
      <c r="AQ37" s="200"/>
      <c r="AR37" s="200"/>
      <c r="AS37" s="200"/>
      <c r="AT37" s="200"/>
      <c r="AU37" s="200"/>
      <c r="AV37" s="200"/>
      <c r="AW37" s="200"/>
      <c r="AX37" s="200"/>
      <c r="AY37" s="200"/>
      <c r="AZ37" s="200"/>
      <c r="BA37" s="200"/>
      <c r="BB37" s="200"/>
      <c r="BC37" s="200"/>
      <c r="BD37" s="200"/>
      <c r="BE37" s="200"/>
      <c r="BF37" s="200"/>
      <c r="BG37" s="200"/>
      <c r="BH37" s="200"/>
      <c r="BI37" s="200"/>
      <c r="BJ37" s="200"/>
      <c r="BK37" s="200"/>
      <c r="BL37" s="200"/>
    </row>
    <row r="38" spans="1:64" ht="17" customHeight="1" thickBot="1" x14ac:dyDescent="0.25">
      <c r="A38" s="200"/>
      <c r="B38" s="213"/>
      <c r="C38" s="2"/>
      <c r="D38" s="87" t="s">
        <v>638</v>
      </c>
      <c r="E38" s="107">
        <v>1</v>
      </c>
      <c r="F38" s="119" t="str">
        <f>IF(E36="custom",IF(ISBLANK(E38),"please specify the value of the Custom land disturbance factor","% of area disturbed/ year"),"")</f>
        <v/>
      </c>
      <c r="G38" s="183"/>
      <c r="O38" s="215"/>
      <c r="W38" s="183"/>
      <c r="X38" s="183"/>
      <c r="Y38" s="183"/>
      <c r="Z38" s="183"/>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c r="BH38" s="200"/>
      <c r="BI38" s="200"/>
      <c r="BJ38" s="200"/>
      <c r="BK38" s="200"/>
      <c r="BL38" s="200"/>
    </row>
    <row r="39" spans="1:64" ht="17" customHeight="1" x14ac:dyDescent="0.2">
      <c r="A39" s="200"/>
      <c r="B39" s="213"/>
      <c r="C39" s="2"/>
      <c r="D39" s="87" t="s">
        <v>555</v>
      </c>
      <c r="E39" s="99" t="str">
        <f>IFERROR(IF(E36="Custom",E38,VLOOKUP(E36,'3.0. Lists'!C50:D52,2,0)),"")</f>
        <v/>
      </c>
      <c r="F39" s="90" t="s">
        <v>727</v>
      </c>
      <c r="G39" s="183"/>
      <c r="O39" s="215"/>
      <c r="W39" s="183"/>
      <c r="X39" s="183"/>
      <c r="Y39" s="183"/>
      <c r="Z39" s="183"/>
      <c r="AA39" s="200"/>
      <c r="AB39" s="200"/>
      <c r="AC39" s="200"/>
      <c r="AD39" s="200"/>
      <c r="AE39" s="200"/>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00"/>
      <c r="BE39" s="200"/>
      <c r="BF39" s="200"/>
      <c r="BG39" s="200"/>
      <c r="BH39" s="200"/>
      <c r="BI39" s="200"/>
      <c r="BJ39" s="200"/>
      <c r="BK39" s="200"/>
      <c r="BL39" s="200"/>
    </row>
    <row r="40" spans="1:64" ht="17" hidden="1" customHeight="1" x14ac:dyDescent="0.2">
      <c r="A40" s="183"/>
      <c r="B40" s="213"/>
      <c r="C40" s="2"/>
      <c r="D40" s="103"/>
      <c r="E40" s="113"/>
      <c r="F40" s="104"/>
      <c r="G40" s="183"/>
      <c r="H40" s="599" t="e" cm="1">
        <f t="array" ref="H40">INDEX('3.0. Lists'!R3:R212,MATCH(MIN(ABS('3.0. Lists'!S3:S212-H19)),ABS('3.0. Lists'!S3:S212-H19),0))</f>
        <v>#VALUE!</v>
      </c>
      <c r="I40" s="599"/>
      <c r="J40" s="599"/>
      <c r="K40" s="245"/>
      <c r="L40" s="599" t="e">
        <f>IF(VLOOKUP(H40,'3.0. Lists'!R3:S212,2,0)&lt;1,ROUND(VLOOKUP(H40,'3.0. Lists'!R3:S212,2,0),2),ROUND(VLOOKUP(H40,'3.0. Lists'!R3:S212,2,0),0))</f>
        <v>#VALUE!</v>
      </c>
      <c r="M40" s="599"/>
      <c r="N40" s="599"/>
      <c r="O40" s="245"/>
      <c r="P40" s="599" t="e" cm="1">
        <f t="array" ref="P40">IF(P19=0,"",INDEX('3.0. Lists'!R3:R212,MATCH(MIN(ABS('3.0. Lists'!S3:S212-P19)),ABS('3.0. Lists'!S3:S212-P19),0)))</f>
        <v>#VALUE!</v>
      </c>
      <c r="Q40" s="599"/>
      <c r="R40" s="599"/>
      <c r="S40" s="245"/>
      <c r="T40" s="599" t="e">
        <f>IF(VLOOKUP(P40,'3.0. Lists'!R3:S212,2,0)&lt;1,ROUND(VLOOKUP(P40,'3.0. Lists'!R3:S212,2,0),2),ROUND(VLOOKUP(P40,'3.0. Lists'!R3:S212,2,0),0))</f>
        <v>#VALUE!</v>
      </c>
      <c r="U40" s="599"/>
      <c r="V40" s="599"/>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183"/>
      <c r="BE40" s="183"/>
      <c r="BF40" s="183"/>
      <c r="BG40" s="183"/>
      <c r="BH40" s="183"/>
      <c r="BI40" s="183"/>
      <c r="BJ40" s="183"/>
      <c r="BK40" s="183"/>
      <c r="BL40" s="183"/>
    </row>
    <row r="41" spans="1:64" ht="20" customHeight="1" x14ac:dyDescent="0.2">
      <c r="A41" s="200"/>
      <c r="B41" s="213"/>
      <c r="C41" s="54"/>
      <c r="D41" s="103"/>
      <c r="E41" s="113"/>
      <c r="F41" s="104"/>
      <c r="G41" s="183"/>
      <c r="H41" s="200"/>
      <c r="I41" s="200"/>
      <c r="J41" s="200"/>
      <c r="K41" s="200"/>
      <c r="L41" s="200"/>
      <c r="M41" s="200"/>
      <c r="N41" s="200"/>
      <c r="O41" s="200"/>
      <c r="P41" s="200"/>
      <c r="Q41" s="200"/>
      <c r="R41" s="200"/>
      <c r="S41" s="200"/>
      <c r="T41" s="200"/>
      <c r="U41" s="200"/>
      <c r="V41" s="200"/>
      <c r="W41" s="183"/>
      <c r="X41" s="183"/>
      <c r="Y41" s="183"/>
      <c r="Z41" s="183"/>
      <c r="AA41" s="200"/>
      <c r="AB41" s="200"/>
      <c r="AC41" s="200"/>
      <c r="AD41" s="200"/>
      <c r="AE41" s="200"/>
      <c r="AF41" s="200"/>
      <c r="AG41" s="200"/>
      <c r="AH41" s="200"/>
      <c r="AI41" s="200"/>
      <c r="AJ41" s="200"/>
      <c r="AK41" s="200"/>
      <c r="AL41" s="200"/>
      <c r="AM41" s="200"/>
      <c r="AN41" s="200"/>
      <c r="AO41" s="200"/>
      <c r="AP41" s="200"/>
      <c r="AQ41" s="200"/>
      <c r="AR41" s="200"/>
      <c r="AS41" s="200"/>
      <c r="AT41" s="200"/>
      <c r="AU41" s="200"/>
      <c r="AV41" s="200"/>
      <c r="AW41" s="200"/>
      <c r="AX41" s="200"/>
      <c r="AY41" s="200"/>
      <c r="AZ41" s="200"/>
      <c r="BA41" s="200"/>
      <c r="BB41" s="200"/>
      <c r="BC41" s="200"/>
      <c r="BD41" s="200"/>
      <c r="BE41" s="200"/>
      <c r="BF41" s="200"/>
      <c r="BG41" s="200"/>
      <c r="BH41" s="200"/>
      <c r="BI41" s="200"/>
      <c r="BJ41" s="200"/>
      <c r="BK41" s="200"/>
      <c r="BL41" s="200"/>
    </row>
    <row r="42" spans="1:64" ht="15.75" customHeight="1" x14ac:dyDescent="0.2">
      <c r="A42" s="200"/>
      <c r="B42" s="213"/>
      <c r="C42" s="2"/>
      <c r="D42" s="87" t="s">
        <v>553</v>
      </c>
      <c r="E42" s="101">
        <f>'2.0. Land Assumptions'!L19</f>
        <v>18</v>
      </c>
      <c r="F42" s="90" t="s">
        <v>531</v>
      </c>
      <c r="G42" s="183"/>
      <c r="H42" s="200"/>
      <c r="I42" s="200"/>
      <c r="J42" s="200"/>
      <c r="K42" s="200"/>
      <c r="L42" s="200"/>
      <c r="M42" s="200"/>
      <c r="N42" s="200"/>
      <c r="O42" s="200"/>
      <c r="P42" s="200"/>
      <c r="Q42" s="200"/>
      <c r="R42" s="200"/>
      <c r="S42" s="200"/>
      <c r="T42" s="200"/>
      <c r="U42" s="200"/>
      <c r="V42" s="200"/>
      <c r="W42" s="183"/>
      <c r="X42" s="183"/>
      <c r="Y42" s="183"/>
      <c r="Z42" s="183"/>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200"/>
      <c r="AY42" s="200"/>
      <c r="AZ42" s="200"/>
      <c r="BA42" s="200"/>
      <c r="BB42" s="200"/>
      <c r="BC42" s="200"/>
      <c r="BD42" s="200"/>
      <c r="BE42" s="200"/>
      <c r="BF42" s="200"/>
      <c r="BG42" s="200"/>
      <c r="BH42" s="200"/>
      <c r="BI42" s="200"/>
      <c r="BJ42" s="200"/>
      <c r="BK42" s="200"/>
      <c r="BL42" s="200"/>
    </row>
    <row r="43" spans="1:64" ht="15.75" customHeight="1" x14ac:dyDescent="0.2">
      <c r="A43" s="183"/>
      <c r="B43" s="213"/>
      <c r="C43" s="2"/>
      <c r="D43" s="103"/>
      <c r="E43" s="114"/>
      <c r="F43" s="104"/>
      <c r="G43" s="183"/>
      <c r="H43" s="200"/>
      <c r="I43" s="200"/>
      <c r="J43" s="200"/>
      <c r="K43" s="200"/>
      <c r="L43" s="200"/>
      <c r="M43" s="200"/>
      <c r="N43" s="200"/>
      <c r="O43" s="200"/>
      <c r="P43" s="200"/>
      <c r="Q43" s="200"/>
      <c r="R43" s="200"/>
      <c r="S43" s="200"/>
      <c r="T43" s="200"/>
      <c r="U43" s="200"/>
      <c r="V43" s="200"/>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row>
    <row r="44" spans="1:64" ht="20" x14ac:dyDescent="0.2">
      <c r="A44" s="200"/>
      <c r="B44" s="213"/>
      <c r="C44" s="2"/>
      <c r="D44" s="87" t="s">
        <v>637</v>
      </c>
      <c r="E44" s="101" t="str">
        <f>IFERROR(E39*(MIN(E42,E19-E17)),"")</f>
        <v/>
      </c>
      <c r="F44" s="90" t="s">
        <v>554</v>
      </c>
      <c r="G44" s="183"/>
      <c r="H44" s="200"/>
      <c r="I44" s="213"/>
      <c r="J44" s="213"/>
      <c r="K44" s="213"/>
      <c r="L44" s="213"/>
      <c r="M44" s="213"/>
      <c r="N44" s="213"/>
      <c r="O44" s="213"/>
      <c r="P44" s="213"/>
      <c r="Q44" s="213"/>
      <c r="R44" s="213"/>
      <c r="S44" s="213"/>
      <c r="T44" s="213"/>
      <c r="U44" s="213"/>
      <c r="V44" s="213"/>
      <c r="W44" s="213"/>
      <c r="X44" s="213"/>
      <c r="Y44" s="213"/>
      <c r="Z44" s="183"/>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row>
    <row r="45" spans="1:64" ht="24" customHeight="1" x14ac:dyDescent="0.2">
      <c r="A45" s="183"/>
      <c r="B45" s="213"/>
      <c r="C45" s="2"/>
      <c r="D45" s="87" t="s">
        <v>827</v>
      </c>
      <c r="E45" s="102" t="str">
        <f>IFERROR(E39*(E19-E17),"")</f>
        <v/>
      </c>
      <c r="F45" s="90" t="s">
        <v>554</v>
      </c>
      <c r="G45" s="183"/>
      <c r="H45" s="183"/>
      <c r="I45" s="213"/>
      <c r="J45" s="213"/>
      <c r="K45" s="213"/>
      <c r="L45" s="213"/>
      <c r="M45" s="213"/>
      <c r="N45" s="213"/>
      <c r="O45" s="213"/>
      <c r="P45" s="213"/>
      <c r="Q45" s="213"/>
      <c r="R45" s="213"/>
      <c r="S45" s="213"/>
      <c r="T45" s="213"/>
      <c r="U45" s="213"/>
      <c r="V45" s="213"/>
      <c r="W45" s="213"/>
      <c r="X45" s="213"/>
      <c r="Y45" s="21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row>
    <row r="46" spans="1:64" ht="15.75" customHeight="1" x14ac:dyDescent="0.2">
      <c r="A46" s="200"/>
      <c r="B46" s="213"/>
      <c r="C46" s="54"/>
      <c r="D46" s="87"/>
      <c r="E46" s="87"/>
      <c r="F46" s="90"/>
      <c r="G46" s="200"/>
      <c r="H46" s="183"/>
      <c r="I46" s="213"/>
      <c r="J46" s="213"/>
      <c r="K46" s="213"/>
      <c r="L46" s="213"/>
      <c r="M46" s="213"/>
      <c r="N46" s="213"/>
      <c r="O46" s="213"/>
      <c r="P46" s="183"/>
      <c r="Q46" s="183"/>
      <c r="R46" s="183"/>
      <c r="S46" s="183"/>
      <c r="T46" s="183"/>
      <c r="U46" s="183"/>
      <c r="V46" s="183"/>
      <c r="W46" s="183"/>
      <c r="X46" s="183"/>
      <c r="Y46" s="183"/>
      <c r="Z46" s="183"/>
      <c r="AA46" s="200"/>
      <c r="AB46" s="200"/>
      <c r="AC46" s="200"/>
      <c r="AD46" s="200"/>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00"/>
      <c r="BE46" s="200"/>
      <c r="BF46" s="200"/>
      <c r="BG46" s="200"/>
      <c r="BH46" s="200"/>
      <c r="BI46" s="200"/>
      <c r="BJ46" s="200"/>
      <c r="BK46" s="200"/>
      <c r="BL46" s="200"/>
    </row>
    <row r="47" spans="1:64" ht="15.75" customHeight="1" x14ac:dyDescent="0.2">
      <c r="A47" s="183"/>
      <c r="B47" s="213"/>
      <c r="C47" s="2"/>
      <c r="D47" s="79" t="s">
        <v>725</v>
      </c>
      <c r="E47" s="100" t="str">
        <f>IFERROR(VLOOKUP(E10,'2.0. Land Assumptions'!C$13:I$226,7,0),"")</f>
        <v/>
      </c>
      <c r="F47" s="90" t="s">
        <v>729</v>
      </c>
      <c r="G47" s="183"/>
      <c r="H47" s="200"/>
      <c r="I47" s="213"/>
      <c r="J47" s="213"/>
      <c r="K47" s="213"/>
      <c r="L47" s="213"/>
      <c r="M47" s="213"/>
      <c r="N47" s="213"/>
      <c r="O47" s="21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200"/>
      <c r="BB47" s="200"/>
      <c r="BC47" s="200"/>
      <c r="BD47" s="200"/>
      <c r="BE47" s="200"/>
      <c r="BF47" s="200"/>
      <c r="BG47" s="200"/>
      <c r="BH47" s="200"/>
      <c r="BI47" s="200"/>
      <c r="BJ47" s="200"/>
      <c r="BK47" s="200"/>
      <c r="BL47" s="200"/>
    </row>
    <row r="48" spans="1:64" ht="15.75" customHeight="1" x14ac:dyDescent="0.2">
      <c r="A48" s="200"/>
      <c r="B48" s="213"/>
      <c r="C48" s="54"/>
      <c r="D48" s="87"/>
      <c r="E48" s="87"/>
      <c r="F48" s="87"/>
      <c r="G48" s="200"/>
      <c r="H48" s="200"/>
      <c r="I48" s="213"/>
      <c r="J48" s="213"/>
      <c r="K48" s="213"/>
      <c r="L48" s="213"/>
      <c r="M48" s="213"/>
      <c r="N48" s="213"/>
      <c r="O48" s="213"/>
      <c r="P48" s="183"/>
      <c r="Q48" s="183"/>
      <c r="R48" s="183"/>
      <c r="S48" s="183"/>
      <c r="T48" s="183"/>
      <c r="U48" s="183"/>
      <c r="V48" s="183"/>
      <c r="W48" s="183"/>
      <c r="X48" s="183"/>
      <c r="Y48" s="183"/>
      <c r="Z48" s="183"/>
      <c r="AA48" s="200"/>
      <c r="AB48" s="200"/>
      <c r="AC48" s="200"/>
      <c r="AD48" s="200"/>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00"/>
      <c r="BE48" s="200"/>
      <c r="BF48" s="200"/>
      <c r="BG48" s="200"/>
      <c r="BH48" s="200"/>
      <c r="BI48" s="200"/>
      <c r="BJ48" s="200"/>
      <c r="BK48" s="200"/>
      <c r="BL48" s="200"/>
    </row>
    <row r="49" spans="1:64" ht="15.75" customHeight="1" x14ac:dyDescent="0.2">
      <c r="A49" s="200"/>
      <c r="B49" s="213"/>
      <c r="C49" s="2"/>
      <c r="D49" s="87"/>
      <c r="E49" s="87"/>
      <c r="F49" s="87"/>
      <c r="G49" s="200"/>
      <c r="H49" s="200"/>
      <c r="I49" s="213"/>
      <c r="J49" s="213"/>
      <c r="K49" s="213"/>
      <c r="L49" s="213"/>
      <c r="M49" s="213"/>
      <c r="N49" s="213"/>
      <c r="O49" s="213"/>
      <c r="P49" s="183"/>
      <c r="Q49" s="183"/>
      <c r="R49" s="183"/>
      <c r="S49" s="183"/>
      <c r="T49" s="183"/>
      <c r="U49" s="183"/>
      <c r="V49" s="183"/>
      <c r="W49" s="183"/>
      <c r="X49" s="183"/>
      <c r="Y49" s="183"/>
      <c r="Z49" s="183"/>
      <c r="AA49" s="200"/>
      <c r="AB49" s="200"/>
      <c r="AC49" s="200"/>
      <c r="AD49" s="200"/>
      <c r="AE49" s="200"/>
      <c r="AF49" s="200"/>
      <c r="AG49" s="200"/>
      <c r="AH49" s="200"/>
      <c r="AI49" s="200"/>
      <c r="AJ49" s="200"/>
      <c r="AK49" s="200"/>
      <c r="AL49" s="200"/>
      <c r="AM49" s="200"/>
      <c r="AN49" s="200"/>
      <c r="AO49" s="200"/>
      <c r="AP49" s="200"/>
      <c r="AQ49" s="200"/>
      <c r="AR49" s="200"/>
      <c r="AS49" s="200"/>
      <c r="AT49" s="200"/>
      <c r="AU49" s="200"/>
      <c r="AV49" s="200"/>
      <c r="AW49" s="200"/>
      <c r="AX49" s="200"/>
      <c r="AY49" s="200"/>
      <c r="AZ49" s="200"/>
      <c r="BA49" s="200"/>
      <c r="BB49" s="200"/>
      <c r="BC49" s="200"/>
      <c r="BD49" s="200"/>
      <c r="BE49" s="200"/>
      <c r="BF49" s="200"/>
      <c r="BG49" s="200"/>
      <c r="BH49" s="200"/>
      <c r="BI49" s="200"/>
      <c r="BJ49" s="200"/>
      <c r="BK49" s="200"/>
      <c r="BL49" s="200"/>
    </row>
    <row r="50" spans="1:64" ht="15.75" customHeight="1" x14ac:dyDescent="0.2">
      <c r="A50" s="200"/>
      <c r="B50" s="213"/>
      <c r="C50" s="54"/>
      <c r="D50" s="87"/>
      <c r="E50" s="87"/>
      <c r="F50" s="87"/>
      <c r="G50" s="213"/>
      <c r="H50" s="213"/>
      <c r="I50" s="213"/>
      <c r="J50" s="213"/>
      <c r="K50" s="213"/>
      <c r="L50" s="213"/>
      <c r="M50" s="213"/>
      <c r="N50" s="213"/>
      <c r="O50" s="213"/>
      <c r="P50" s="183"/>
      <c r="Q50" s="183"/>
      <c r="R50" s="183"/>
      <c r="S50" s="183"/>
      <c r="T50" s="183"/>
      <c r="U50" s="183"/>
      <c r="V50" s="183"/>
      <c r="W50" s="183"/>
      <c r="X50" s="183"/>
      <c r="Y50" s="183"/>
      <c r="Z50" s="183"/>
      <c r="AA50" s="200"/>
      <c r="AB50" s="200"/>
      <c r="AC50" s="200"/>
      <c r="AD50" s="200"/>
      <c r="AE50" s="200"/>
      <c r="AF50" s="200"/>
      <c r="AG50" s="200"/>
      <c r="AH50" s="200"/>
      <c r="AI50" s="200"/>
      <c r="AJ50" s="200"/>
      <c r="AK50" s="200"/>
      <c r="AL50" s="200"/>
      <c r="AM50" s="200"/>
      <c r="AN50" s="200"/>
      <c r="AO50" s="200"/>
      <c r="AP50" s="200"/>
      <c r="AQ50" s="200"/>
      <c r="AR50" s="200"/>
      <c r="AS50" s="200"/>
      <c r="AT50" s="200"/>
      <c r="AU50" s="200"/>
      <c r="AV50" s="200"/>
      <c r="AW50" s="200"/>
      <c r="AX50" s="200"/>
      <c r="AY50" s="200"/>
      <c r="AZ50" s="200"/>
      <c r="BA50" s="200"/>
      <c r="BB50" s="200"/>
      <c r="BC50" s="200"/>
      <c r="BD50" s="200"/>
      <c r="BE50" s="200"/>
      <c r="BF50" s="200"/>
      <c r="BG50" s="200"/>
      <c r="BH50" s="200"/>
      <c r="BI50" s="200"/>
      <c r="BJ50" s="200"/>
      <c r="BK50" s="200"/>
      <c r="BL50" s="200"/>
    </row>
    <row r="51" spans="1:64" ht="15" customHeight="1" x14ac:dyDescent="0.2">
      <c r="A51" s="200"/>
      <c r="B51" s="213"/>
      <c r="C51" s="213"/>
      <c r="D51" s="213"/>
      <c r="E51" s="213"/>
      <c r="F51" s="213"/>
      <c r="G51" s="213"/>
      <c r="H51" s="213"/>
      <c r="I51" s="213"/>
      <c r="J51" s="213"/>
      <c r="K51" s="213"/>
      <c r="L51" s="213"/>
      <c r="M51" s="213"/>
      <c r="N51" s="213"/>
      <c r="O51" s="213"/>
      <c r="P51" s="183"/>
      <c r="Q51" s="183"/>
      <c r="R51" s="183"/>
      <c r="S51" s="183"/>
      <c r="T51" s="183"/>
      <c r="U51" s="183"/>
      <c r="V51" s="183"/>
      <c r="W51" s="183"/>
      <c r="X51" s="183"/>
      <c r="Y51" s="183"/>
      <c r="Z51" s="183"/>
      <c r="AA51" s="200"/>
      <c r="AB51" s="200"/>
      <c r="AC51" s="200"/>
      <c r="AD51" s="200"/>
      <c r="AE51" s="200"/>
      <c r="AF51" s="200"/>
      <c r="AG51" s="200"/>
      <c r="AH51" s="200"/>
      <c r="AI51" s="200"/>
      <c r="AJ51" s="200"/>
      <c r="AK51" s="200"/>
      <c r="AL51" s="200"/>
      <c r="AM51" s="200"/>
      <c r="AN51" s="200"/>
      <c r="AO51" s="200"/>
      <c r="AP51" s="200"/>
      <c r="AQ51" s="200"/>
      <c r="AR51" s="200"/>
      <c r="AS51" s="200"/>
      <c r="AT51" s="200"/>
      <c r="AU51" s="200"/>
      <c r="AV51" s="200"/>
      <c r="AW51" s="200"/>
      <c r="AX51" s="200"/>
      <c r="AY51" s="200"/>
      <c r="AZ51" s="200"/>
      <c r="BA51" s="200"/>
      <c r="BB51" s="200"/>
      <c r="BC51" s="200"/>
      <c r="BD51" s="200"/>
      <c r="BE51" s="200"/>
      <c r="BF51" s="200"/>
      <c r="BG51" s="200"/>
      <c r="BH51" s="200"/>
      <c r="BI51" s="200"/>
      <c r="BJ51" s="200"/>
      <c r="BK51" s="200"/>
      <c r="BL51" s="200"/>
    </row>
    <row r="52" spans="1:64" ht="15" customHeight="1" x14ac:dyDescent="0.2">
      <c r="A52" s="183"/>
      <c r="B52" s="213"/>
      <c r="C52" s="213"/>
      <c r="D52" s="213"/>
      <c r="E52" s="213"/>
      <c r="F52" s="213"/>
      <c r="G52" s="213"/>
      <c r="H52" s="213"/>
      <c r="I52" s="213"/>
      <c r="J52" s="213"/>
      <c r="K52" s="213"/>
      <c r="L52" s="213"/>
      <c r="M52" s="213"/>
      <c r="N52" s="213"/>
      <c r="O52" s="213"/>
      <c r="P52" s="183"/>
      <c r="Q52" s="183"/>
      <c r="R52" s="183"/>
      <c r="S52" s="183"/>
      <c r="T52" s="183"/>
      <c r="U52" s="183"/>
      <c r="V52" s="183"/>
      <c r="W52" s="183"/>
      <c r="X52" s="183"/>
      <c r="Y52" s="183"/>
      <c r="Z52" s="183"/>
      <c r="AA52" s="183"/>
      <c r="AB52" s="200"/>
      <c r="AC52" s="200"/>
      <c r="AD52" s="200"/>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00"/>
      <c r="BE52" s="200"/>
      <c r="BF52" s="200"/>
      <c r="BG52" s="200"/>
      <c r="BH52" s="200"/>
      <c r="BI52" s="200"/>
      <c r="BJ52" s="200"/>
      <c r="BK52" s="200"/>
      <c r="BL52" s="200"/>
    </row>
    <row r="53" spans="1:64" ht="20" x14ac:dyDescent="0.2">
      <c r="A53" s="200"/>
      <c r="B53" s="213"/>
      <c r="C53" s="213"/>
      <c r="D53" s="213"/>
      <c r="E53" s="213"/>
      <c r="F53" s="213"/>
      <c r="G53" s="213"/>
      <c r="H53" s="183"/>
      <c r="I53" s="183"/>
      <c r="J53" s="183"/>
      <c r="K53" s="183"/>
      <c r="L53" s="183"/>
      <c r="M53" s="183"/>
      <c r="N53" s="183"/>
      <c r="O53" s="183"/>
      <c r="P53" s="183"/>
      <c r="Q53" s="183"/>
      <c r="R53" s="183"/>
      <c r="S53" s="183"/>
      <c r="T53" s="183"/>
      <c r="U53" s="183"/>
      <c r="V53" s="183"/>
      <c r="W53" s="183"/>
      <c r="X53" s="183"/>
      <c r="Y53" s="183"/>
      <c r="Z53" s="183"/>
      <c r="AA53" s="200"/>
      <c r="AB53" s="200"/>
      <c r="AC53" s="200"/>
      <c r="AD53" s="200"/>
      <c r="AE53" s="200"/>
      <c r="AF53" s="200"/>
      <c r="AG53" s="200"/>
      <c r="AH53" s="200"/>
      <c r="AI53" s="200"/>
      <c r="AJ53" s="200"/>
      <c r="AK53" s="200"/>
      <c r="AL53" s="200"/>
      <c r="AM53" s="200"/>
      <c r="AN53" s="200"/>
      <c r="AO53" s="200"/>
      <c r="AP53" s="200"/>
      <c r="AQ53" s="200"/>
      <c r="AR53" s="200"/>
      <c r="AS53" s="200"/>
      <c r="AT53" s="200"/>
      <c r="AU53" s="200"/>
      <c r="AV53" s="200"/>
      <c r="AW53" s="200"/>
      <c r="AX53" s="200"/>
      <c r="AY53" s="200"/>
      <c r="AZ53" s="200"/>
      <c r="BA53" s="200"/>
      <c r="BB53" s="200"/>
      <c r="BC53" s="200"/>
      <c r="BD53" s="200"/>
      <c r="BE53" s="200"/>
      <c r="BF53" s="200"/>
      <c r="BG53" s="200"/>
      <c r="BH53" s="200"/>
      <c r="BI53" s="200"/>
      <c r="BJ53" s="200"/>
      <c r="BK53" s="200"/>
      <c r="BL53" s="200"/>
    </row>
    <row r="54" spans="1:64" ht="15.75" customHeight="1" x14ac:dyDescent="0.2">
      <c r="A54" s="200"/>
      <c r="B54" s="213"/>
      <c r="C54" s="213"/>
      <c r="D54" s="213"/>
      <c r="E54" s="213"/>
      <c r="F54" s="221"/>
      <c r="G54" s="213"/>
      <c r="H54" s="183"/>
      <c r="I54" s="183"/>
      <c r="J54" s="183"/>
      <c r="K54" s="183"/>
      <c r="L54" s="183"/>
      <c r="M54" s="183"/>
      <c r="N54" s="183"/>
      <c r="O54" s="183"/>
      <c r="P54" s="183"/>
      <c r="Q54" s="183"/>
      <c r="R54" s="183"/>
      <c r="S54" s="183"/>
      <c r="T54" s="183"/>
      <c r="U54" s="183"/>
      <c r="V54" s="183"/>
      <c r="W54" s="183"/>
      <c r="X54" s="183"/>
      <c r="Y54" s="183"/>
      <c r="Z54" s="183"/>
      <c r="AA54" s="183"/>
      <c r="AB54" s="183"/>
      <c r="AC54" s="200"/>
      <c r="AD54" s="200"/>
      <c r="AE54" s="200"/>
      <c r="AF54" s="200"/>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00"/>
      <c r="BE54" s="200"/>
      <c r="BF54" s="200"/>
      <c r="BG54" s="200"/>
      <c r="BH54" s="200"/>
      <c r="BI54" s="200"/>
      <c r="BJ54" s="200"/>
      <c r="BK54" s="200"/>
      <c r="BL54" s="200"/>
    </row>
    <row r="55" spans="1:64" ht="15.75" customHeight="1" x14ac:dyDescent="0.2">
      <c r="A55" s="200"/>
      <c r="B55" s="213"/>
      <c r="C55" s="213"/>
      <c r="D55" s="213"/>
      <c r="E55" s="213"/>
      <c r="F55" s="221"/>
      <c r="G55" s="213"/>
      <c r="H55" s="183"/>
      <c r="I55" s="183"/>
      <c r="J55" s="183"/>
      <c r="K55" s="183"/>
      <c r="L55" s="183"/>
      <c r="M55" s="183"/>
      <c r="N55" s="183"/>
      <c r="O55" s="183"/>
      <c r="P55" s="183"/>
      <c r="Q55" s="183"/>
      <c r="R55" s="183"/>
      <c r="S55" s="183"/>
      <c r="T55" s="183"/>
      <c r="U55" s="183"/>
      <c r="V55" s="183"/>
      <c r="W55" s="183"/>
      <c r="X55" s="183"/>
      <c r="Y55" s="183"/>
      <c r="Z55" s="183"/>
      <c r="AA55" s="183"/>
      <c r="AB55" s="183"/>
      <c r="AC55" s="200"/>
      <c r="AD55" s="200"/>
      <c r="AE55" s="200"/>
      <c r="AF55" s="200"/>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00"/>
      <c r="BE55" s="200"/>
      <c r="BF55" s="200"/>
      <c r="BG55" s="200"/>
      <c r="BH55" s="200"/>
      <c r="BI55" s="200"/>
      <c r="BJ55" s="200"/>
      <c r="BK55" s="200"/>
      <c r="BL55" s="200"/>
    </row>
    <row r="56" spans="1:64" ht="15.75" customHeight="1" x14ac:dyDescent="0.2">
      <c r="A56" s="200"/>
      <c r="B56" s="213"/>
      <c r="C56" s="213"/>
      <c r="D56" s="213"/>
      <c r="E56" s="213"/>
      <c r="F56" s="221"/>
      <c r="G56" s="213"/>
      <c r="H56" s="183"/>
      <c r="I56" s="183"/>
      <c r="J56" s="183"/>
      <c r="K56" s="183"/>
      <c r="L56" s="183"/>
      <c r="M56" s="183"/>
      <c r="N56" s="183"/>
      <c r="O56" s="183"/>
      <c r="P56" s="183"/>
      <c r="Q56" s="183"/>
      <c r="R56" s="183"/>
      <c r="S56" s="183"/>
      <c r="T56" s="183"/>
      <c r="U56" s="183"/>
      <c r="V56" s="183"/>
      <c r="W56" s="183"/>
      <c r="X56" s="183"/>
      <c r="Y56" s="183"/>
      <c r="Z56" s="183"/>
      <c r="AA56" s="183"/>
      <c r="AB56" s="183"/>
      <c r="AC56" s="200"/>
      <c r="AD56" s="200"/>
      <c r="AE56" s="200"/>
      <c r="AF56" s="200"/>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00"/>
      <c r="BE56" s="200"/>
      <c r="BF56" s="200"/>
      <c r="BG56" s="200"/>
      <c r="BH56" s="200"/>
      <c r="BI56" s="200"/>
      <c r="BJ56" s="200"/>
      <c r="BK56" s="200"/>
      <c r="BL56" s="200"/>
    </row>
    <row r="57" spans="1:64" ht="15.75" customHeight="1" x14ac:dyDescent="0.2">
      <c r="A57" s="200"/>
      <c r="B57" s="213"/>
      <c r="C57" s="213"/>
      <c r="D57" s="213"/>
      <c r="E57" s="213"/>
      <c r="F57" s="221"/>
      <c r="G57" s="213"/>
      <c r="H57" s="183"/>
      <c r="I57" s="183"/>
      <c r="J57" s="183"/>
      <c r="K57" s="183"/>
      <c r="L57" s="183"/>
      <c r="M57" s="183"/>
      <c r="N57" s="183"/>
      <c r="O57" s="183"/>
      <c r="P57" s="183"/>
      <c r="Q57" s="183"/>
      <c r="R57" s="183"/>
      <c r="S57" s="183"/>
      <c r="T57" s="183"/>
      <c r="U57" s="183"/>
      <c r="V57" s="183"/>
      <c r="W57" s="183"/>
      <c r="X57" s="183"/>
      <c r="Y57" s="183"/>
      <c r="Z57" s="183"/>
      <c r="AA57" s="183"/>
      <c r="AB57" s="183"/>
      <c r="AC57" s="200"/>
      <c r="AD57" s="200"/>
      <c r="AE57" s="200"/>
      <c r="AF57" s="200"/>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00"/>
      <c r="BE57" s="200"/>
      <c r="BF57" s="200"/>
      <c r="BG57" s="200"/>
      <c r="BH57" s="200"/>
      <c r="BI57" s="200"/>
      <c r="BJ57" s="200"/>
      <c r="BK57" s="200"/>
      <c r="BL57" s="200"/>
    </row>
    <row r="58" spans="1:64" ht="15.75" customHeight="1" x14ac:dyDescent="0.2">
      <c r="A58" s="200"/>
      <c r="B58" s="213"/>
      <c r="C58" s="213"/>
      <c r="D58" s="213"/>
      <c r="E58" s="213"/>
      <c r="F58" s="221"/>
      <c r="G58" s="213"/>
      <c r="H58" s="183"/>
      <c r="I58" s="183"/>
      <c r="J58" s="183"/>
      <c r="K58" s="183"/>
      <c r="L58" s="183"/>
      <c r="M58" s="183"/>
      <c r="N58" s="183"/>
      <c r="O58" s="183"/>
      <c r="P58" s="183"/>
      <c r="Q58" s="183"/>
      <c r="R58" s="183"/>
      <c r="S58" s="183"/>
      <c r="T58" s="183"/>
      <c r="U58" s="183"/>
      <c r="V58" s="183"/>
      <c r="W58" s="183"/>
      <c r="X58" s="183"/>
      <c r="Y58" s="183"/>
      <c r="Z58" s="183"/>
      <c r="AA58" s="200"/>
      <c r="AB58" s="200"/>
      <c r="AC58" s="200"/>
      <c r="AD58" s="200"/>
      <c r="AE58" s="200"/>
      <c r="AF58" s="183"/>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00"/>
      <c r="BE58" s="200"/>
      <c r="BF58" s="200"/>
      <c r="BG58" s="200"/>
      <c r="BH58" s="200"/>
      <c r="BI58" s="200"/>
      <c r="BJ58" s="200"/>
      <c r="BK58" s="200"/>
      <c r="BL58" s="200"/>
    </row>
    <row r="59" spans="1:64" ht="15.75" customHeight="1" x14ac:dyDescent="0.2">
      <c r="A59" s="200"/>
      <c r="B59" s="213"/>
      <c r="C59" s="213"/>
      <c r="D59" s="213"/>
      <c r="E59" s="213"/>
      <c r="F59" s="221"/>
      <c r="G59" s="213"/>
      <c r="H59" s="183"/>
      <c r="I59" s="183"/>
      <c r="J59" s="183"/>
      <c r="K59" s="183"/>
      <c r="L59" s="183"/>
      <c r="M59" s="183"/>
      <c r="N59" s="183"/>
      <c r="O59" s="183"/>
      <c r="P59" s="183"/>
      <c r="Q59" s="183"/>
      <c r="R59" s="183"/>
      <c r="S59" s="183"/>
      <c r="T59" s="183"/>
      <c r="U59" s="183"/>
      <c r="V59" s="183"/>
      <c r="W59" s="183"/>
      <c r="X59" s="183"/>
      <c r="Y59" s="183"/>
      <c r="Z59" s="183"/>
      <c r="AA59" s="200"/>
      <c r="AB59" s="200"/>
      <c r="AC59" s="200"/>
      <c r="AD59" s="200"/>
      <c r="AE59" s="200"/>
      <c r="AF59" s="183"/>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00"/>
      <c r="BE59" s="200"/>
      <c r="BF59" s="200"/>
      <c r="BG59" s="200"/>
      <c r="BH59" s="200"/>
      <c r="BI59" s="200"/>
      <c r="BJ59" s="200"/>
      <c r="BK59" s="200"/>
      <c r="BL59" s="200"/>
    </row>
    <row r="60" spans="1:64" ht="15.75" customHeight="1" x14ac:dyDescent="0.2">
      <c r="A60" s="200"/>
      <c r="B60" s="213"/>
      <c r="C60" s="213"/>
      <c r="D60" s="213"/>
      <c r="E60" s="213"/>
      <c r="F60" s="221"/>
      <c r="G60" s="213"/>
      <c r="H60" s="183"/>
      <c r="I60" s="183"/>
      <c r="J60" s="183"/>
      <c r="K60" s="183"/>
      <c r="L60" s="183"/>
      <c r="M60" s="183"/>
      <c r="N60" s="183"/>
      <c r="O60" s="183"/>
      <c r="P60" s="183"/>
      <c r="Q60" s="183"/>
      <c r="R60" s="183"/>
      <c r="S60" s="183"/>
      <c r="T60" s="183"/>
      <c r="U60" s="183"/>
      <c r="V60" s="183"/>
      <c r="W60" s="183"/>
      <c r="X60" s="183"/>
      <c r="Y60" s="183"/>
      <c r="Z60" s="183"/>
      <c r="AA60" s="200"/>
      <c r="AB60" s="200"/>
      <c r="AC60" s="200"/>
      <c r="AD60" s="200"/>
      <c r="AE60" s="200"/>
      <c r="AF60" s="183"/>
      <c r="AG60" s="200"/>
      <c r="AH60" s="200"/>
      <c r="AI60" s="200"/>
      <c r="AJ60" s="200"/>
      <c r="AK60" s="200"/>
      <c r="AL60" s="200"/>
      <c r="AM60" s="200"/>
      <c r="AN60" s="200"/>
      <c r="AO60" s="200"/>
      <c r="AP60" s="200"/>
      <c r="AQ60" s="200"/>
      <c r="AR60" s="200"/>
      <c r="AS60" s="200"/>
      <c r="AT60" s="200"/>
      <c r="AU60" s="200"/>
      <c r="AV60" s="200"/>
      <c r="AW60" s="200"/>
      <c r="AX60" s="200"/>
      <c r="AY60" s="200"/>
      <c r="AZ60" s="200"/>
      <c r="BA60" s="200"/>
      <c r="BB60" s="200"/>
      <c r="BC60" s="200"/>
      <c r="BD60" s="200"/>
      <c r="BE60" s="200"/>
      <c r="BF60" s="200"/>
      <c r="BG60" s="200"/>
      <c r="BH60" s="200"/>
      <c r="BI60" s="200"/>
      <c r="BJ60" s="200"/>
      <c r="BK60" s="200"/>
      <c r="BL60" s="200"/>
    </row>
    <row r="61" spans="1:64" ht="15.75" customHeight="1" x14ac:dyDescent="0.2">
      <c r="A61" s="200"/>
      <c r="B61" s="213"/>
      <c r="C61" s="213"/>
      <c r="D61" s="213"/>
      <c r="E61" s="213"/>
      <c r="F61" s="221"/>
      <c r="G61" s="213"/>
      <c r="H61" s="183"/>
      <c r="I61" s="183"/>
      <c r="J61" s="183"/>
      <c r="K61" s="183"/>
      <c r="L61" s="183"/>
      <c r="M61" s="183"/>
      <c r="N61" s="183"/>
      <c r="O61" s="183"/>
      <c r="P61" s="183"/>
      <c r="Q61" s="183"/>
      <c r="R61" s="183"/>
      <c r="S61" s="183"/>
      <c r="T61" s="183"/>
      <c r="U61" s="183"/>
      <c r="V61" s="183"/>
      <c r="W61" s="183"/>
      <c r="X61" s="183"/>
      <c r="Y61" s="183"/>
      <c r="Z61" s="183"/>
      <c r="AA61" s="200"/>
      <c r="AB61" s="200"/>
      <c r="AC61" s="200"/>
      <c r="AD61" s="200"/>
      <c r="AE61" s="200"/>
      <c r="AF61" s="183"/>
      <c r="AG61" s="200"/>
      <c r="AH61" s="200"/>
      <c r="AI61" s="200"/>
      <c r="AJ61" s="200"/>
      <c r="AK61" s="200"/>
      <c r="AL61" s="200"/>
      <c r="AM61" s="200"/>
      <c r="AN61" s="200"/>
      <c r="AO61" s="200"/>
      <c r="AP61" s="200"/>
      <c r="AQ61" s="200"/>
      <c r="AR61" s="200"/>
      <c r="AS61" s="200"/>
      <c r="AT61" s="200"/>
      <c r="AU61" s="200"/>
      <c r="AV61" s="200"/>
      <c r="AW61" s="200"/>
      <c r="AX61" s="200"/>
      <c r="AY61" s="200"/>
      <c r="AZ61" s="200"/>
      <c r="BA61" s="200"/>
      <c r="BB61" s="200"/>
      <c r="BC61" s="200"/>
      <c r="BD61" s="200"/>
      <c r="BE61" s="200"/>
      <c r="BF61" s="200"/>
      <c r="BG61" s="200"/>
      <c r="BH61" s="200"/>
      <c r="BI61" s="200"/>
      <c r="BJ61" s="200"/>
      <c r="BK61" s="200"/>
      <c r="BL61" s="200"/>
    </row>
    <row r="62" spans="1:64" ht="15.75" customHeight="1" x14ac:dyDescent="0.2">
      <c r="A62" s="200"/>
      <c r="B62" s="200"/>
      <c r="C62" s="213"/>
      <c r="D62" s="213"/>
      <c r="E62" s="213"/>
      <c r="F62" s="221"/>
      <c r="G62" s="200"/>
      <c r="H62" s="200"/>
      <c r="I62" s="200"/>
      <c r="J62" s="200"/>
      <c r="K62" s="200"/>
      <c r="L62" s="200"/>
      <c r="M62" s="200"/>
      <c r="N62" s="200"/>
      <c r="O62" s="200"/>
      <c r="P62" s="200"/>
      <c r="Q62" s="200"/>
      <c r="R62" s="200"/>
      <c r="S62" s="200"/>
      <c r="T62" s="200"/>
      <c r="U62" s="200"/>
      <c r="V62" s="200"/>
      <c r="W62" s="200"/>
      <c r="X62" s="200"/>
      <c r="Y62" s="183"/>
      <c r="Z62" s="200"/>
      <c r="AA62" s="200"/>
      <c r="AB62" s="200"/>
      <c r="AC62" s="200"/>
      <c r="AD62" s="200"/>
      <c r="AE62" s="200"/>
      <c r="AF62" s="200"/>
      <c r="AG62" s="200"/>
      <c r="AH62" s="200"/>
      <c r="AI62" s="200"/>
      <c r="AJ62" s="200"/>
      <c r="AK62" s="200"/>
      <c r="AL62" s="200"/>
      <c r="AM62" s="200"/>
      <c r="AN62" s="200"/>
      <c r="AO62" s="200"/>
      <c r="AP62" s="200"/>
      <c r="AQ62" s="200"/>
      <c r="AR62" s="200"/>
      <c r="AS62" s="200"/>
      <c r="AT62" s="200"/>
      <c r="AU62" s="200"/>
      <c r="AV62" s="200"/>
      <c r="AW62" s="200"/>
      <c r="AX62" s="200"/>
      <c r="AY62" s="200"/>
      <c r="AZ62" s="200"/>
      <c r="BA62" s="200"/>
      <c r="BB62" s="200"/>
      <c r="BC62" s="200"/>
      <c r="BD62" s="200"/>
      <c r="BE62" s="200"/>
      <c r="BF62" s="200"/>
      <c r="BG62" s="200"/>
      <c r="BH62" s="200"/>
      <c r="BI62" s="200"/>
      <c r="BJ62" s="200"/>
      <c r="BK62" s="200"/>
      <c r="BL62" s="200"/>
    </row>
    <row r="63" spans="1:64" ht="15.75" customHeight="1" x14ac:dyDescent="0.2">
      <c r="A63" s="200"/>
      <c r="B63" s="200"/>
      <c r="C63" s="200"/>
      <c r="D63" s="200"/>
      <c r="E63" s="200"/>
      <c r="F63" s="200"/>
      <c r="G63" s="200"/>
      <c r="H63" s="200"/>
      <c r="I63" s="200"/>
      <c r="J63" s="200"/>
      <c r="K63" s="200"/>
      <c r="L63" s="200"/>
      <c r="M63" s="200"/>
      <c r="N63" s="200"/>
      <c r="O63" s="200"/>
      <c r="P63" s="200"/>
      <c r="Q63" s="200"/>
      <c r="R63" s="200"/>
      <c r="S63" s="200"/>
      <c r="T63" s="200"/>
      <c r="U63" s="200"/>
      <c r="V63" s="200"/>
      <c r="W63" s="200"/>
      <c r="X63" s="200"/>
      <c r="Y63" s="183"/>
      <c r="Z63" s="200"/>
      <c r="AA63" s="200"/>
      <c r="AB63" s="200"/>
      <c r="AC63" s="200"/>
      <c r="AD63" s="200"/>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00"/>
      <c r="BE63" s="200"/>
      <c r="BF63" s="200"/>
      <c r="BG63" s="200"/>
      <c r="BH63" s="200"/>
      <c r="BI63" s="200"/>
      <c r="BJ63" s="200"/>
      <c r="BK63" s="200"/>
      <c r="BL63" s="200"/>
    </row>
    <row r="64" spans="1:64" ht="15.75" hidden="1" customHeight="1" x14ac:dyDescent="0.2">
      <c r="A64" s="200"/>
      <c r="B64" s="200"/>
      <c r="C64" s="200"/>
      <c r="D64" s="200"/>
      <c r="E64" s="200"/>
      <c r="F64" s="200"/>
      <c r="G64" s="183"/>
      <c r="H64" s="200"/>
      <c r="I64" s="200"/>
      <c r="J64" s="200"/>
      <c r="K64" s="200"/>
      <c r="L64" s="200"/>
      <c r="M64" s="200"/>
      <c r="N64" s="200"/>
      <c r="O64" s="183"/>
      <c r="P64" s="183"/>
      <c r="Q64" s="183"/>
      <c r="R64" s="183"/>
      <c r="S64" s="183"/>
      <c r="T64" s="183"/>
      <c r="U64" s="183"/>
      <c r="V64" s="183"/>
      <c r="W64" s="183"/>
      <c r="X64" s="200"/>
      <c r="Y64" s="183"/>
      <c r="Z64" s="200"/>
      <c r="AA64" s="200"/>
      <c r="AB64" s="200"/>
      <c r="AC64" s="200"/>
      <c r="AD64" s="200"/>
      <c r="AE64" s="200"/>
      <c r="AF64" s="200"/>
      <c r="AG64" s="200"/>
      <c r="AH64" s="200"/>
      <c r="AI64" s="200"/>
      <c r="AJ64" s="200"/>
      <c r="AK64" s="200"/>
      <c r="AL64" s="200"/>
      <c r="AM64" s="200"/>
      <c r="AN64" s="200"/>
      <c r="AO64" s="200"/>
      <c r="AP64" s="200"/>
      <c r="AQ64" s="200"/>
      <c r="AR64" s="200"/>
      <c r="AS64" s="200"/>
      <c r="AT64" s="200"/>
      <c r="AU64" s="200"/>
      <c r="AV64" s="200"/>
      <c r="AW64" s="200"/>
      <c r="AX64" s="200"/>
      <c r="AY64" s="200"/>
      <c r="AZ64" s="200"/>
      <c r="BA64" s="200"/>
      <c r="BB64" s="200"/>
      <c r="BC64" s="200"/>
      <c r="BD64" s="200"/>
      <c r="BE64" s="200"/>
      <c r="BF64" s="200"/>
      <c r="BG64" s="200"/>
      <c r="BH64" s="200"/>
      <c r="BI64" s="200"/>
      <c r="BJ64" s="200"/>
      <c r="BK64" s="200"/>
      <c r="BL64" s="200"/>
    </row>
    <row r="65" spans="1:64" ht="15.75" hidden="1" customHeight="1" x14ac:dyDescent="0.2">
      <c r="A65" s="200"/>
      <c r="B65" s="200"/>
      <c r="C65" s="200"/>
      <c r="D65" s="200"/>
      <c r="E65" s="200"/>
      <c r="F65" s="200"/>
      <c r="G65" s="183"/>
      <c r="H65" s="200"/>
      <c r="I65" s="200"/>
      <c r="J65" s="200"/>
      <c r="K65" s="200"/>
      <c r="L65" s="200"/>
      <c r="M65" s="200"/>
      <c r="N65" s="200"/>
      <c r="O65" s="200"/>
      <c r="P65" s="200"/>
      <c r="Q65" s="200"/>
      <c r="R65" s="200"/>
      <c r="S65" s="200"/>
      <c r="T65" s="200"/>
      <c r="U65" s="200"/>
      <c r="V65" s="200"/>
      <c r="W65" s="183"/>
      <c r="X65" s="200"/>
      <c r="Y65" s="183"/>
      <c r="Z65" s="200"/>
      <c r="AA65" s="200"/>
      <c r="AB65" s="200"/>
      <c r="AC65" s="200"/>
      <c r="AD65" s="200"/>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00"/>
      <c r="BE65" s="200"/>
      <c r="BF65" s="200"/>
      <c r="BG65" s="200"/>
      <c r="BH65" s="200"/>
      <c r="BI65" s="200"/>
      <c r="BJ65" s="200"/>
      <c r="BK65" s="200"/>
      <c r="BL65" s="200"/>
    </row>
    <row r="66" spans="1:64" ht="15.75" hidden="1" customHeight="1" x14ac:dyDescent="0.2">
      <c r="A66" s="200"/>
      <c r="B66" s="200"/>
      <c r="C66" s="200"/>
      <c r="D66" s="200"/>
      <c r="E66" s="200"/>
      <c r="F66" s="200"/>
      <c r="G66" s="183"/>
      <c r="H66" s="200"/>
      <c r="I66" s="200"/>
      <c r="J66" s="200"/>
      <c r="K66" s="200"/>
      <c r="L66" s="200"/>
      <c r="M66" s="200"/>
      <c r="N66" s="200"/>
      <c r="O66" s="200"/>
      <c r="P66" s="200"/>
      <c r="Q66" s="200"/>
      <c r="R66" s="200"/>
      <c r="S66" s="200"/>
      <c r="T66" s="200"/>
      <c r="U66" s="200"/>
      <c r="V66" s="200"/>
      <c r="W66" s="183"/>
      <c r="X66" s="200"/>
      <c r="Y66" s="183"/>
      <c r="Z66" s="200"/>
      <c r="AA66" s="200"/>
      <c r="AB66" s="200"/>
      <c r="AC66" s="200"/>
      <c r="AD66" s="200"/>
      <c r="AE66" s="200"/>
      <c r="AF66" s="200"/>
      <c r="AG66" s="200"/>
      <c r="AH66" s="200"/>
      <c r="AI66" s="200"/>
      <c r="AJ66" s="200"/>
      <c r="AK66" s="200"/>
      <c r="AL66" s="200"/>
      <c r="AM66" s="200"/>
      <c r="AN66" s="200"/>
      <c r="AO66" s="200"/>
      <c r="AP66" s="200"/>
      <c r="AQ66" s="200"/>
      <c r="AR66" s="200"/>
      <c r="AS66" s="200"/>
      <c r="AT66" s="200"/>
      <c r="AU66" s="200"/>
      <c r="AV66" s="200"/>
      <c r="AW66" s="200"/>
      <c r="AX66" s="200"/>
      <c r="AY66" s="200"/>
      <c r="AZ66" s="200"/>
      <c r="BA66" s="200"/>
      <c r="BB66" s="200"/>
      <c r="BC66" s="200"/>
      <c r="BD66" s="200"/>
      <c r="BE66" s="200"/>
      <c r="BF66" s="200"/>
      <c r="BG66" s="200"/>
      <c r="BH66" s="200"/>
      <c r="BI66" s="200"/>
      <c r="BJ66" s="200"/>
      <c r="BK66" s="200"/>
      <c r="BL66" s="200"/>
    </row>
    <row r="67" spans="1:64" ht="15.75" hidden="1" customHeight="1" x14ac:dyDescent="0.2">
      <c r="A67" s="200"/>
      <c r="B67" s="200"/>
      <c r="C67" s="200"/>
      <c r="D67" s="200"/>
      <c r="E67" s="200"/>
      <c r="F67" s="200"/>
      <c r="G67" s="183"/>
      <c r="H67" s="200"/>
      <c r="I67" s="200"/>
      <c r="J67" s="200"/>
      <c r="K67" s="200"/>
      <c r="L67" s="200"/>
      <c r="M67" s="200"/>
      <c r="N67" s="200"/>
      <c r="O67" s="200"/>
      <c r="P67" s="200"/>
      <c r="Q67" s="200"/>
      <c r="R67" s="200"/>
      <c r="S67" s="200"/>
      <c r="T67" s="200"/>
      <c r="U67" s="200"/>
      <c r="V67" s="200"/>
      <c r="W67" s="183"/>
      <c r="X67" s="200"/>
      <c r="Y67" s="183"/>
      <c r="Z67" s="200"/>
      <c r="AA67" s="200"/>
      <c r="AB67" s="200"/>
      <c r="AC67" s="200"/>
      <c r="AD67" s="200"/>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00"/>
      <c r="BE67" s="200"/>
      <c r="BF67" s="200"/>
      <c r="BG67" s="200"/>
      <c r="BH67" s="200"/>
      <c r="BI67" s="200"/>
      <c r="BJ67" s="200"/>
      <c r="BK67" s="200"/>
      <c r="BL67" s="200"/>
    </row>
    <row r="68" spans="1:64" ht="15.75" hidden="1" customHeight="1" x14ac:dyDescent="0.2">
      <c r="A68" s="200"/>
      <c r="B68" s="200"/>
      <c r="C68" s="200"/>
      <c r="D68" s="200"/>
      <c r="E68" s="200"/>
      <c r="F68" s="200"/>
      <c r="G68" s="183"/>
      <c r="H68" s="200"/>
      <c r="I68" s="200"/>
      <c r="J68" s="200"/>
      <c r="K68" s="200"/>
      <c r="L68" s="200"/>
      <c r="M68" s="200"/>
      <c r="N68" s="200"/>
      <c r="O68" s="200"/>
      <c r="P68" s="200"/>
      <c r="Q68" s="200"/>
      <c r="R68" s="200"/>
      <c r="S68" s="200"/>
      <c r="T68" s="200"/>
      <c r="U68" s="200"/>
      <c r="V68" s="200"/>
      <c r="W68" s="183"/>
      <c r="X68" s="200"/>
      <c r="Y68" s="183"/>
      <c r="Z68" s="200"/>
      <c r="AA68" s="200"/>
      <c r="AB68" s="200"/>
      <c r="AC68" s="200"/>
      <c r="AD68" s="200"/>
      <c r="AE68" s="200"/>
      <c r="AF68" s="200"/>
      <c r="AG68" s="200"/>
      <c r="AH68" s="200"/>
      <c r="AI68" s="200"/>
      <c r="AJ68" s="200"/>
      <c r="AK68" s="200"/>
      <c r="AL68" s="200"/>
      <c r="AM68" s="200"/>
      <c r="AN68" s="200"/>
      <c r="AO68" s="200"/>
      <c r="AP68" s="200"/>
      <c r="AQ68" s="200"/>
      <c r="AR68" s="200"/>
      <c r="AS68" s="200"/>
      <c r="AT68" s="200"/>
      <c r="AU68" s="200"/>
      <c r="AV68" s="200"/>
      <c r="AW68" s="200"/>
      <c r="AX68" s="200"/>
      <c r="AY68" s="200"/>
      <c r="AZ68" s="200"/>
      <c r="BA68" s="200"/>
      <c r="BB68" s="200"/>
      <c r="BC68" s="200"/>
      <c r="BD68" s="200"/>
      <c r="BE68" s="200"/>
      <c r="BF68" s="200"/>
      <c r="BG68" s="200"/>
      <c r="BH68" s="200"/>
      <c r="BI68" s="200"/>
      <c r="BJ68" s="200"/>
      <c r="BK68" s="200"/>
      <c r="BL68" s="200"/>
    </row>
    <row r="69" spans="1:64" ht="15.75" hidden="1" customHeight="1" x14ac:dyDescent="0.2">
      <c r="A69" s="200"/>
      <c r="B69" s="200"/>
      <c r="C69" s="200"/>
      <c r="D69" s="200"/>
      <c r="E69" s="200"/>
      <c r="F69" s="200"/>
      <c r="G69" s="183"/>
      <c r="H69" s="200"/>
      <c r="I69" s="200"/>
      <c r="J69" s="200"/>
      <c r="K69" s="200"/>
      <c r="L69" s="200"/>
      <c r="M69" s="200"/>
      <c r="N69" s="200"/>
      <c r="O69" s="200"/>
      <c r="P69" s="200"/>
      <c r="Q69" s="200"/>
      <c r="R69" s="200"/>
      <c r="S69" s="200"/>
      <c r="T69" s="200"/>
      <c r="U69" s="200"/>
      <c r="V69" s="200"/>
      <c r="W69" s="183"/>
      <c r="X69" s="200"/>
      <c r="Y69" s="183"/>
      <c r="Z69" s="200"/>
      <c r="AA69" s="200"/>
      <c r="AB69" s="200"/>
      <c r="AC69" s="200"/>
      <c r="AD69" s="200"/>
      <c r="AE69" s="200"/>
      <c r="AF69" s="200"/>
      <c r="AG69" s="200"/>
      <c r="AH69" s="200"/>
      <c r="AI69" s="200"/>
      <c r="AJ69" s="200"/>
      <c r="AK69" s="200"/>
      <c r="AL69" s="200"/>
      <c r="AM69" s="200"/>
      <c r="AN69" s="200"/>
      <c r="AO69" s="200"/>
      <c r="AP69" s="200"/>
      <c r="AQ69" s="200"/>
      <c r="AR69" s="200"/>
      <c r="AS69" s="200"/>
      <c r="AT69" s="200"/>
      <c r="AU69" s="200"/>
      <c r="AV69" s="200"/>
      <c r="AW69" s="200"/>
      <c r="AX69" s="200"/>
      <c r="AY69" s="200"/>
      <c r="AZ69" s="200"/>
      <c r="BA69" s="200"/>
      <c r="BB69" s="200"/>
      <c r="BC69" s="200"/>
      <c r="BD69" s="200"/>
      <c r="BE69" s="200"/>
      <c r="BF69" s="200"/>
      <c r="BG69" s="200"/>
      <c r="BH69" s="200"/>
      <c r="BI69" s="200"/>
      <c r="BJ69" s="200"/>
      <c r="BK69" s="200"/>
      <c r="BL69" s="200"/>
    </row>
    <row r="70" spans="1:64" ht="15.75" hidden="1" customHeight="1" x14ac:dyDescent="0.2">
      <c r="A70" s="200"/>
      <c r="B70" s="200"/>
      <c r="C70" s="200"/>
      <c r="D70" s="200"/>
      <c r="E70" s="200"/>
      <c r="F70" s="200"/>
      <c r="G70" s="183"/>
      <c r="H70" s="200"/>
      <c r="I70" s="200"/>
      <c r="J70" s="200"/>
      <c r="K70" s="200"/>
      <c r="L70" s="200"/>
      <c r="M70" s="200"/>
      <c r="N70" s="200"/>
      <c r="O70" s="200"/>
      <c r="P70" s="200"/>
      <c r="Q70" s="200"/>
      <c r="R70" s="200"/>
      <c r="S70" s="200"/>
      <c r="T70" s="200"/>
      <c r="U70" s="200"/>
      <c r="V70" s="200"/>
      <c r="W70" s="183"/>
      <c r="X70" s="200"/>
      <c r="Y70" s="183"/>
      <c r="Z70" s="200"/>
      <c r="AA70" s="200"/>
      <c r="AB70" s="200"/>
      <c r="AC70" s="200"/>
      <c r="AD70" s="200"/>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0"/>
      <c r="BA70" s="200"/>
      <c r="BB70" s="200"/>
      <c r="BC70" s="200"/>
      <c r="BD70" s="200"/>
      <c r="BE70" s="200"/>
      <c r="BF70" s="200"/>
      <c r="BG70" s="200"/>
      <c r="BH70" s="200"/>
      <c r="BI70" s="200"/>
      <c r="BJ70" s="200"/>
      <c r="BK70" s="200"/>
      <c r="BL70" s="200"/>
    </row>
    <row r="71" spans="1:64" ht="15.75" hidden="1" customHeight="1" x14ac:dyDescent="0.2">
      <c r="A71" s="200"/>
      <c r="B71" s="200"/>
      <c r="C71" s="200"/>
      <c r="D71" s="200"/>
      <c r="E71" s="200"/>
      <c r="F71" s="200"/>
      <c r="G71" s="183"/>
      <c r="H71" s="200"/>
      <c r="I71" s="200"/>
      <c r="J71" s="200"/>
      <c r="K71" s="200"/>
      <c r="L71" s="200"/>
      <c r="M71" s="200"/>
      <c r="N71" s="200"/>
      <c r="O71" s="200"/>
      <c r="P71" s="200"/>
      <c r="Q71" s="200"/>
      <c r="R71" s="200"/>
      <c r="S71" s="200"/>
      <c r="T71" s="200"/>
      <c r="U71" s="200"/>
      <c r="V71" s="200"/>
      <c r="W71" s="183"/>
      <c r="X71" s="200"/>
      <c r="Y71" s="183"/>
      <c r="Z71" s="200"/>
      <c r="AA71" s="200"/>
      <c r="AB71" s="200"/>
      <c r="AC71" s="200"/>
      <c r="AD71" s="200"/>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00"/>
      <c r="BE71" s="200"/>
      <c r="BF71" s="200"/>
      <c r="BG71" s="200"/>
      <c r="BH71" s="200"/>
      <c r="BI71" s="200"/>
      <c r="BJ71" s="200"/>
      <c r="BK71" s="200"/>
      <c r="BL71" s="200"/>
    </row>
    <row r="72" spans="1:64" ht="15.75" hidden="1" customHeight="1" x14ac:dyDescent="0.2">
      <c r="A72" s="200"/>
      <c r="B72" s="200"/>
      <c r="C72" s="200"/>
      <c r="D72" s="200"/>
      <c r="E72" s="200"/>
      <c r="F72" s="200"/>
      <c r="G72" s="183"/>
      <c r="H72" s="200"/>
      <c r="I72" s="200"/>
      <c r="J72" s="200"/>
      <c r="K72" s="200"/>
      <c r="L72" s="200"/>
      <c r="M72" s="200"/>
      <c r="N72" s="200"/>
      <c r="O72" s="200"/>
      <c r="P72" s="200"/>
      <c r="Q72" s="200"/>
      <c r="R72" s="200"/>
      <c r="S72" s="200"/>
      <c r="T72" s="200"/>
      <c r="U72" s="200"/>
      <c r="V72" s="200"/>
      <c r="W72" s="183"/>
      <c r="X72" s="200"/>
      <c r="Y72" s="183"/>
      <c r="Z72" s="200"/>
      <c r="AA72" s="200"/>
      <c r="AB72" s="200"/>
      <c r="AC72" s="200"/>
      <c r="AD72" s="200"/>
      <c r="AE72" s="200"/>
      <c r="AF72" s="200"/>
      <c r="AG72" s="200"/>
      <c r="AH72" s="200"/>
      <c r="AI72" s="200"/>
      <c r="AJ72" s="200"/>
      <c r="AK72" s="200"/>
      <c r="AL72" s="200"/>
      <c r="AM72" s="200"/>
      <c r="AN72" s="200"/>
      <c r="AO72" s="200"/>
      <c r="AP72" s="200"/>
      <c r="AQ72" s="200"/>
      <c r="AR72" s="200"/>
      <c r="AS72" s="200"/>
      <c r="AT72" s="200"/>
      <c r="AU72" s="200"/>
      <c r="AV72" s="200"/>
      <c r="AW72" s="200"/>
      <c r="AX72" s="200"/>
      <c r="AY72" s="200"/>
      <c r="AZ72" s="200"/>
      <c r="BA72" s="200"/>
      <c r="BB72" s="200"/>
      <c r="BC72" s="200"/>
      <c r="BD72" s="200"/>
      <c r="BE72" s="200"/>
      <c r="BF72" s="200"/>
      <c r="BG72" s="200"/>
      <c r="BH72" s="200"/>
      <c r="BI72" s="200"/>
      <c r="BJ72" s="200"/>
      <c r="BK72" s="200"/>
      <c r="BL72" s="200"/>
    </row>
    <row r="73" spans="1:64" ht="15.75" hidden="1" customHeight="1" x14ac:dyDescent="0.2">
      <c r="A73" s="200"/>
      <c r="B73" s="200"/>
      <c r="C73" s="200"/>
      <c r="D73" s="200"/>
      <c r="E73" s="200"/>
      <c r="F73" s="200"/>
      <c r="G73" s="183"/>
      <c r="H73" s="200"/>
      <c r="I73" s="200"/>
      <c r="J73" s="200"/>
      <c r="K73" s="200"/>
      <c r="L73" s="200"/>
      <c r="M73" s="200"/>
      <c r="N73" s="200"/>
      <c r="O73" s="200"/>
      <c r="P73" s="200"/>
      <c r="Q73" s="200"/>
      <c r="R73" s="200"/>
      <c r="S73" s="200"/>
      <c r="T73" s="200"/>
      <c r="U73" s="200"/>
      <c r="V73" s="200"/>
      <c r="W73" s="183"/>
      <c r="X73" s="200"/>
      <c r="Y73" s="183"/>
      <c r="Z73" s="200"/>
      <c r="AA73" s="200"/>
      <c r="AB73" s="200"/>
      <c r="AC73" s="200"/>
      <c r="AD73" s="200"/>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row>
    <row r="74" spans="1:64" ht="15.75" hidden="1" customHeight="1" x14ac:dyDescent="0.2">
      <c r="A74" s="200"/>
      <c r="B74" s="200"/>
      <c r="C74" s="200"/>
      <c r="D74" s="200"/>
      <c r="E74" s="200"/>
      <c r="F74" s="200"/>
      <c r="G74" s="200"/>
      <c r="H74" s="200"/>
      <c r="I74" s="200"/>
      <c r="J74" s="200"/>
      <c r="K74" s="200"/>
      <c r="L74" s="200"/>
      <c r="M74" s="200"/>
      <c r="N74" s="200"/>
      <c r="O74" s="200"/>
      <c r="P74" s="200"/>
      <c r="Q74" s="200"/>
      <c r="R74" s="200"/>
      <c r="S74" s="200"/>
      <c r="T74" s="200"/>
      <c r="U74" s="200"/>
      <c r="V74" s="200"/>
      <c r="W74" s="200"/>
      <c r="X74" s="200"/>
      <c r="Y74" s="183"/>
      <c r="Z74" s="200"/>
      <c r="AA74" s="200"/>
      <c r="AB74" s="200"/>
      <c r="AC74" s="200"/>
      <c r="AD74" s="200"/>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00"/>
      <c r="BE74" s="200"/>
      <c r="BF74" s="200"/>
      <c r="BG74" s="200"/>
      <c r="BH74" s="200"/>
      <c r="BI74" s="200"/>
      <c r="BJ74" s="200"/>
      <c r="BK74" s="200"/>
      <c r="BL74" s="200"/>
    </row>
    <row r="75" spans="1:64" ht="15.75" hidden="1" customHeight="1" x14ac:dyDescent="0.2">
      <c r="A75" s="200"/>
      <c r="B75" s="200"/>
      <c r="C75" s="200"/>
      <c r="D75" s="200"/>
      <c r="E75" s="200"/>
      <c r="F75" s="200"/>
      <c r="G75" s="200"/>
      <c r="H75" s="200"/>
      <c r="I75" s="200"/>
      <c r="J75" s="200"/>
      <c r="K75" s="200"/>
      <c r="L75" s="200"/>
      <c r="M75" s="200"/>
      <c r="N75" s="200"/>
      <c r="O75" s="200"/>
      <c r="P75" s="200"/>
      <c r="Q75" s="200"/>
      <c r="R75" s="200"/>
      <c r="S75" s="200"/>
      <c r="T75" s="200"/>
      <c r="U75" s="200"/>
      <c r="V75" s="200"/>
      <c r="W75" s="200"/>
      <c r="X75" s="200"/>
      <c r="Y75" s="183"/>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00"/>
      <c r="BE75" s="200"/>
      <c r="BF75" s="200"/>
      <c r="BG75" s="200"/>
      <c r="BH75" s="200"/>
      <c r="BI75" s="200"/>
      <c r="BJ75" s="200"/>
      <c r="BK75" s="200"/>
      <c r="BL75" s="200"/>
    </row>
    <row r="76" spans="1:64" ht="15.75" hidden="1" customHeight="1" x14ac:dyDescent="0.2">
      <c r="A76" s="200"/>
      <c r="B76" s="200"/>
      <c r="C76" s="200"/>
      <c r="D76" s="200"/>
      <c r="E76" s="200"/>
      <c r="F76" s="200"/>
      <c r="G76" s="200"/>
      <c r="H76" s="200"/>
      <c r="I76" s="200"/>
      <c r="J76" s="200"/>
      <c r="K76" s="200"/>
      <c r="L76" s="200"/>
      <c r="M76" s="200"/>
      <c r="N76" s="200"/>
      <c r="O76" s="200"/>
      <c r="P76" s="200"/>
      <c r="Q76" s="200"/>
      <c r="R76" s="200"/>
      <c r="S76" s="200"/>
      <c r="T76" s="200"/>
      <c r="U76" s="200"/>
      <c r="V76" s="200"/>
      <c r="W76" s="200"/>
      <c r="X76" s="200"/>
      <c r="Y76" s="183"/>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00"/>
      <c r="BE76" s="200"/>
      <c r="BF76" s="200"/>
      <c r="BG76" s="200"/>
      <c r="BH76" s="200"/>
      <c r="BI76" s="200"/>
      <c r="BJ76" s="200"/>
      <c r="BK76" s="200"/>
      <c r="BL76" s="200"/>
    </row>
    <row r="77" spans="1:64" ht="15.75" hidden="1" customHeight="1" x14ac:dyDescent="0.2">
      <c r="A77" s="200"/>
      <c r="B77" s="200"/>
      <c r="C77" s="200"/>
      <c r="D77" s="200"/>
      <c r="E77" s="200"/>
      <c r="F77" s="200"/>
      <c r="G77" s="200"/>
      <c r="H77" s="200"/>
      <c r="I77" s="200"/>
      <c r="J77" s="200"/>
      <c r="K77" s="200"/>
      <c r="L77" s="200"/>
      <c r="M77" s="200"/>
      <c r="N77" s="200"/>
      <c r="O77" s="200"/>
      <c r="P77" s="200"/>
      <c r="Q77" s="200"/>
      <c r="R77" s="200"/>
      <c r="S77" s="200"/>
      <c r="T77" s="200"/>
      <c r="U77" s="200"/>
      <c r="V77" s="200"/>
      <c r="W77" s="200"/>
      <c r="X77" s="200"/>
      <c r="Y77" s="183"/>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00"/>
      <c r="BE77" s="200"/>
      <c r="BF77" s="200"/>
      <c r="BG77" s="200"/>
      <c r="BH77" s="200"/>
      <c r="BI77" s="200"/>
      <c r="BJ77" s="200"/>
      <c r="BK77" s="200"/>
      <c r="BL77" s="200"/>
    </row>
    <row r="78" spans="1:64" ht="15.75" hidden="1" customHeight="1" x14ac:dyDescent="0.2">
      <c r="A78" s="200"/>
      <c r="B78" s="200"/>
      <c r="C78" s="200"/>
      <c r="D78" s="200"/>
      <c r="E78" s="200"/>
      <c r="F78" s="200"/>
      <c r="G78" s="200"/>
      <c r="H78" s="200"/>
      <c r="I78" s="200"/>
      <c r="J78" s="200"/>
      <c r="K78" s="200"/>
      <c r="L78" s="200"/>
      <c r="M78" s="200"/>
      <c r="N78" s="200"/>
      <c r="O78" s="200"/>
      <c r="P78" s="200"/>
      <c r="Q78" s="200"/>
      <c r="R78" s="200"/>
      <c r="S78" s="200"/>
      <c r="T78" s="200"/>
      <c r="U78" s="200"/>
      <c r="V78" s="200"/>
      <c r="W78" s="200"/>
      <c r="X78" s="200"/>
      <c r="Y78" s="183"/>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00"/>
      <c r="BE78" s="200"/>
      <c r="BF78" s="200"/>
      <c r="BG78" s="200"/>
      <c r="BH78" s="200"/>
      <c r="BI78" s="200"/>
      <c r="BJ78" s="200"/>
      <c r="BK78" s="200"/>
      <c r="BL78" s="200"/>
    </row>
    <row r="79" spans="1:64" ht="15.75" hidden="1" customHeight="1" x14ac:dyDescent="0.2">
      <c r="A79" s="200"/>
      <c r="B79" s="200"/>
      <c r="C79" s="200"/>
      <c r="D79" s="200"/>
      <c r="E79" s="200"/>
      <c r="F79" s="200"/>
      <c r="G79" s="200"/>
      <c r="H79" s="200"/>
      <c r="I79" s="200"/>
      <c r="J79" s="200"/>
      <c r="K79" s="200"/>
      <c r="L79" s="200"/>
      <c r="M79" s="200"/>
      <c r="N79" s="200"/>
      <c r="O79" s="200"/>
      <c r="P79" s="200"/>
      <c r="Q79" s="200"/>
      <c r="R79" s="200"/>
      <c r="S79" s="200"/>
      <c r="T79" s="200"/>
      <c r="U79" s="200"/>
      <c r="V79" s="200"/>
      <c r="W79" s="200"/>
      <c r="X79" s="200"/>
      <c r="Y79" s="183"/>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00"/>
      <c r="BE79" s="200"/>
      <c r="BF79" s="200"/>
      <c r="BG79" s="200"/>
      <c r="BH79" s="200"/>
      <c r="BI79" s="200"/>
      <c r="BJ79" s="200"/>
      <c r="BK79" s="200"/>
      <c r="BL79" s="200"/>
    </row>
    <row r="80" spans="1:64" ht="15.75" hidden="1" customHeight="1" x14ac:dyDescent="0.2">
      <c r="A80" s="200"/>
      <c r="B80" s="200"/>
      <c r="C80" s="200"/>
      <c r="D80" s="200"/>
      <c r="E80" s="200"/>
      <c r="F80" s="200"/>
      <c r="G80" s="200"/>
      <c r="H80" s="200"/>
      <c r="I80" s="200"/>
      <c r="J80" s="200"/>
      <c r="K80" s="200"/>
      <c r="L80" s="200"/>
      <c r="M80" s="200"/>
      <c r="N80" s="200"/>
      <c r="O80" s="200"/>
      <c r="P80" s="200"/>
      <c r="Q80" s="200"/>
      <c r="R80" s="200"/>
      <c r="S80" s="200"/>
      <c r="T80" s="200"/>
      <c r="U80" s="200"/>
      <c r="V80" s="200"/>
      <c r="W80" s="200"/>
      <c r="X80" s="200"/>
      <c r="Y80" s="183"/>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00"/>
      <c r="BE80" s="200"/>
      <c r="BF80" s="200"/>
      <c r="BG80" s="200"/>
      <c r="BH80" s="200"/>
      <c r="BI80" s="200"/>
      <c r="BJ80" s="200"/>
      <c r="BK80" s="200"/>
      <c r="BL80" s="200"/>
    </row>
    <row r="81" spans="1:64" ht="15.75" hidden="1" customHeight="1" x14ac:dyDescent="0.2">
      <c r="A81" s="200"/>
      <c r="B81" s="200"/>
      <c r="C81" s="200"/>
      <c r="D81" s="200"/>
      <c r="E81" s="200"/>
      <c r="F81" s="200"/>
      <c r="G81" s="200"/>
      <c r="H81" s="200"/>
      <c r="I81" s="200"/>
      <c r="J81" s="183"/>
      <c r="K81" s="183"/>
      <c r="L81" s="183"/>
      <c r="M81" s="183"/>
      <c r="N81" s="183"/>
      <c r="O81" s="183"/>
      <c r="P81" s="183"/>
      <c r="Q81" s="200"/>
      <c r="R81" s="200"/>
      <c r="S81" s="200"/>
      <c r="T81" s="200"/>
      <c r="U81" s="200"/>
      <c r="V81" s="200"/>
      <c r="W81" s="200"/>
      <c r="X81" s="200"/>
      <c r="Y81" s="183"/>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0"/>
      <c r="BA81" s="200"/>
      <c r="BB81" s="200"/>
      <c r="BC81" s="200"/>
      <c r="BD81" s="200"/>
      <c r="BE81" s="200"/>
      <c r="BF81" s="200"/>
      <c r="BG81" s="200"/>
      <c r="BH81" s="200"/>
      <c r="BI81" s="200"/>
      <c r="BJ81" s="200"/>
      <c r="BK81" s="200"/>
      <c r="BL81" s="200"/>
    </row>
    <row r="82" spans="1:64" ht="15.75" hidden="1" customHeight="1" x14ac:dyDescent="0.2">
      <c r="A82" s="200"/>
      <c r="B82" s="200"/>
      <c r="C82" s="200"/>
      <c r="D82" s="200"/>
      <c r="E82" s="200"/>
      <c r="F82" s="200"/>
      <c r="G82" s="200"/>
      <c r="H82" s="200"/>
      <c r="I82" s="200"/>
      <c r="J82" s="183"/>
      <c r="K82" s="183"/>
      <c r="L82" s="183"/>
      <c r="M82" s="183"/>
      <c r="N82" s="183"/>
      <c r="O82" s="183"/>
      <c r="P82" s="183"/>
      <c r="Q82" s="200"/>
      <c r="R82" s="200"/>
      <c r="S82" s="200"/>
      <c r="T82" s="200"/>
      <c r="U82" s="200"/>
      <c r="V82" s="200"/>
      <c r="W82" s="200"/>
      <c r="X82" s="200"/>
      <c r="Y82" s="183"/>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0"/>
      <c r="BA82" s="200"/>
      <c r="BB82" s="200"/>
      <c r="BC82" s="200"/>
      <c r="BD82" s="200"/>
      <c r="BE82" s="200"/>
      <c r="BF82" s="200"/>
      <c r="BG82" s="200"/>
      <c r="BH82" s="200"/>
      <c r="BI82" s="200"/>
      <c r="BJ82" s="200"/>
      <c r="BK82" s="200"/>
      <c r="BL82" s="200"/>
    </row>
    <row r="83" spans="1:64" ht="15.75" hidden="1" customHeight="1" x14ac:dyDescent="0.2">
      <c r="A83" s="200"/>
      <c r="B83" s="200"/>
      <c r="C83" s="200"/>
      <c r="D83" s="200"/>
      <c r="E83" s="200"/>
      <c r="F83" s="200"/>
      <c r="G83" s="200"/>
      <c r="H83" s="200"/>
      <c r="I83" s="200"/>
      <c r="J83" s="183"/>
      <c r="K83" s="183"/>
      <c r="L83" s="183"/>
      <c r="M83" s="183"/>
      <c r="N83" s="183"/>
      <c r="O83" s="183"/>
      <c r="P83" s="183"/>
      <c r="Q83" s="200"/>
      <c r="R83" s="200"/>
      <c r="S83" s="200"/>
      <c r="T83" s="200"/>
      <c r="U83" s="200"/>
      <c r="V83" s="200"/>
      <c r="W83" s="200"/>
      <c r="X83" s="200"/>
      <c r="Y83" s="183"/>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0"/>
      <c r="BA83" s="200"/>
      <c r="BB83" s="200"/>
      <c r="BC83" s="200"/>
      <c r="BD83" s="200"/>
      <c r="BE83" s="200"/>
      <c r="BF83" s="200"/>
      <c r="BG83" s="200"/>
      <c r="BH83" s="200"/>
      <c r="BI83" s="200"/>
      <c r="BJ83" s="200"/>
      <c r="BK83" s="200"/>
      <c r="BL83" s="200"/>
    </row>
    <row r="84" spans="1:64" ht="15.75" hidden="1" customHeight="1" x14ac:dyDescent="0.2">
      <c r="A84" s="200"/>
      <c r="B84" s="200"/>
      <c r="C84" s="200"/>
      <c r="D84" s="200"/>
      <c r="E84" s="200"/>
      <c r="F84" s="200"/>
      <c r="G84" s="200"/>
      <c r="H84" s="200"/>
      <c r="I84" s="200"/>
      <c r="J84" s="183"/>
      <c r="K84" s="183"/>
      <c r="L84" s="183"/>
      <c r="M84" s="183"/>
      <c r="N84" s="183"/>
      <c r="O84" s="183"/>
      <c r="P84" s="183"/>
      <c r="Q84" s="200"/>
      <c r="R84" s="200"/>
      <c r="S84" s="200"/>
      <c r="T84" s="200"/>
      <c r="U84" s="200"/>
      <c r="V84" s="200"/>
      <c r="W84" s="200"/>
      <c r="X84" s="200"/>
      <c r="Y84" s="183"/>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0"/>
      <c r="BA84" s="200"/>
      <c r="BB84" s="200"/>
      <c r="BC84" s="200"/>
      <c r="BD84" s="200"/>
      <c r="BE84" s="200"/>
      <c r="BF84" s="200"/>
      <c r="BG84" s="200"/>
      <c r="BH84" s="200"/>
      <c r="BI84" s="200"/>
      <c r="BJ84" s="200"/>
      <c r="BK84" s="200"/>
      <c r="BL84" s="200"/>
    </row>
    <row r="85" spans="1:64" ht="15.75" hidden="1" customHeight="1" x14ac:dyDescent="0.2">
      <c r="A85" s="200"/>
      <c r="B85" s="200"/>
      <c r="C85" s="200"/>
      <c r="D85" s="200"/>
      <c r="E85" s="200"/>
      <c r="F85" s="200"/>
      <c r="G85" s="200"/>
      <c r="H85" s="200"/>
      <c r="I85" s="200"/>
      <c r="J85" s="183"/>
      <c r="K85" s="183"/>
      <c r="L85" s="183"/>
      <c r="M85" s="183"/>
      <c r="N85" s="183"/>
      <c r="O85" s="183"/>
      <c r="P85" s="183"/>
      <c r="Q85" s="200"/>
      <c r="R85" s="200"/>
      <c r="S85" s="200"/>
      <c r="T85" s="200"/>
      <c r="U85" s="200"/>
      <c r="V85" s="200"/>
      <c r="W85" s="200"/>
      <c r="X85" s="200"/>
      <c r="Y85" s="183"/>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00"/>
      <c r="BE85" s="200"/>
      <c r="BF85" s="200"/>
      <c r="BG85" s="200"/>
      <c r="BH85" s="200"/>
      <c r="BI85" s="200"/>
      <c r="BJ85" s="200"/>
      <c r="BK85" s="200"/>
      <c r="BL85" s="200"/>
    </row>
    <row r="86" spans="1:64" ht="15.75" hidden="1" customHeight="1" x14ac:dyDescent="0.2">
      <c r="A86" s="200"/>
      <c r="B86" s="200"/>
      <c r="C86" s="200"/>
      <c r="D86" s="200"/>
      <c r="E86" s="200"/>
      <c r="F86" s="200"/>
      <c r="G86" s="200"/>
      <c r="H86" s="200"/>
      <c r="I86" s="200"/>
      <c r="J86" s="200"/>
      <c r="K86" s="200"/>
      <c r="L86" s="200"/>
      <c r="M86" s="200"/>
      <c r="N86" s="200"/>
      <c r="O86" s="200"/>
      <c r="P86" s="200"/>
      <c r="Q86" s="200"/>
      <c r="R86" s="200"/>
      <c r="S86" s="200"/>
      <c r="T86" s="200"/>
      <c r="U86" s="200"/>
      <c r="V86" s="200"/>
      <c r="W86" s="200"/>
      <c r="X86" s="200"/>
      <c r="Y86" s="183"/>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00"/>
      <c r="BE86" s="200"/>
      <c r="BF86" s="200"/>
      <c r="BG86" s="200"/>
      <c r="BH86" s="200"/>
      <c r="BI86" s="200"/>
      <c r="BJ86" s="200"/>
      <c r="BK86" s="200"/>
      <c r="BL86" s="200"/>
    </row>
    <row r="87" spans="1:64" ht="15.75" hidden="1" customHeight="1" x14ac:dyDescent="0.2">
      <c r="A87" s="200"/>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183"/>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00"/>
      <c r="BE87" s="200"/>
      <c r="BF87" s="200"/>
      <c r="BG87" s="200"/>
      <c r="BH87" s="200"/>
      <c r="BI87" s="200"/>
      <c r="BJ87" s="200"/>
      <c r="BK87" s="200"/>
      <c r="BL87" s="200"/>
    </row>
    <row r="88" spans="1:64" ht="15.75" hidden="1" customHeight="1" x14ac:dyDescent="0.2">
      <c r="A88" s="200"/>
      <c r="B88" s="200"/>
      <c r="C88" s="200"/>
      <c r="D88" s="200"/>
      <c r="E88" s="200"/>
      <c r="F88" s="200"/>
      <c r="G88" s="200"/>
      <c r="H88" s="200"/>
      <c r="I88" s="200"/>
      <c r="J88" s="200"/>
      <c r="K88" s="200"/>
      <c r="L88" s="200"/>
      <c r="M88" s="200"/>
      <c r="N88" s="200"/>
      <c r="O88" s="200"/>
      <c r="P88" s="200"/>
      <c r="Q88" s="200"/>
      <c r="R88" s="200"/>
      <c r="S88" s="200"/>
      <c r="T88" s="200"/>
      <c r="U88" s="200"/>
      <c r="V88" s="200"/>
      <c r="W88" s="200"/>
      <c r="X88" s="200"/>
      <c r="Y88" s="183"/>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00"/>
      <c r="BE88" s="200"/>
      <c r="BF88" s="200"/>
      <c r="BG88" s="200"/>
      <c r="BH88" s="200"/>
      <c r="BI88" s="200"/>
      <c r="BJ88" s="200"/>
      <c r="BK88" s="200"/>
      <c r="BL88" s="200"/>
    </row>
    <row r="89" spans="1:64" ht="15.75" hidden="1" customHeight="1" x14ac:dyDescent="0.2">
      <c r="A89" s="200"/>
      <c r="B89" s="200"/>
      <c r="C89" s="200"/>
      <c r="D89" s="200"/>
      <c r="E89" s="200"/>
      <c r="F89" s="200"/>
      <c r="G89" s="200"/>
      <c r="H89" s="200"/>
      <c r="I89" s="200"/>
      <c r="J89" s="200"/>
      <c r="K89" s="200"/>
      <c r="L89" s="200"/>
      <c r="M89" s="200"/>
      <c r="N89" s="200"/>
      <c r="O89" s="200"/>
      <c r="P89" s="200"/>
      <c r="Q89" s="200"/>
      <c r="R89" s="200"/>
      <c r="S89" s="200"/>
      <c r="T89" s="200"/>
      <c r="U89" s="200"/>
      <c r="V89" s="200"/>
      <c r="W89" s="200"/>
      <c r="X89" s="200"/>
      <c r="Y89" s="183"/>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00"/>
      <c r="BE89" s="200"/>
      <c r="BF89" s="200"/>
      <c r="BG89" s="200"/>
      <c r="BH89" s="200"/>
      <c r="BI89" s="200"/>
      <c r="BJ89" s="200"/>
      <c r="BK89" s="200"/>
      <c r="BL89" s="200"/>
    </row>
    <row r="90" spans="1:64" ht="15.75" hidden="1" customHeight="1" x14ac:dyDescent="0.2">
      <c r="A90" s="200"/>
      <c r="B90" s="200"/>
      <c r="C90" s="200"/>
      <c r="D90" s="200"/>
      <c r="E90" s="200"/>
      <c r="F90" s="200"/>
      <c r="G90" s="200"/>
      <c r="H90" s="200"/>
      <c r="I90" s="200"/>
      <c r="J90" s="200"/>
      <c r="K90" s="200"/>
      <c r="L90" s="200"/>
      <c r="M90" s="200"/>
      <c r="N90" s="200"/>
      <c r="O90" s="200"/>
      <c r="P90" s="200"/>
      <c r="Q90" s="200"/>
      <c r="R90" s="200"/>
      <c r="S90" s="200"/>
      <c r="T90" s="200"/>
      <c r="U90" s="200"/>
      <c r="V90" s="200"/>
      <c r="W90" s="200"/>
      <c r="X90" s="200"/>
      <c r="Y90" s="183"/>
      <c r="Z90" s="200"/>
      <c r="AA90" s="200"/>
      <c r="AB90" s="200"/>
      <c r="AC90" s="200"/>
      <c r="AD90" s="200"/>
      <c r="AE90" s="200"/>
      <c r="AF90" s="200"/>
      <c r="AG90" s="200"/>
      <c r="AH90" s="200"/>
      <c r="AI90" s="200"/>
      <c r="AJ90" s="200"/>
      <c r="AK90" s="200"/>
      <c r="AL90" s="200"/>
      <c r="AM90" s="200"/>
      <c r="AN90" s="200"/>
      <c r="AO90" s="200"/>
      <c r="AP90" s="200"/>
      <c r="AQ90" s="200"/>
      <c r="AR90" s="200"/>
      <c r="AS90" s="200"/>
      <c r="AT90" s="200"/>
      <c r="AU90" s="200"/>
      <c r="AV90" s="200"/>
      <c r="AW90" s="200"/>
      <c r="AX90" s="200"/>
      <c r="AY90" s="200"/>
      <c r="AZ90" s="200"/>
      <c r="BA90" s="200"/>
      <c r="BB90" s="200"/>
      <c r="BC90" s="200"/>
      <c r="BD90" s="200"/>
      <c r="BE90" s="200"/>
      <c r="BF90" s="200"/>
      <c r="BG90" s="200"/>
      <c r="BH90" s="200"/>
      <c r="BI90" s="200"/>
      <c r="BJ90" s="200"/>
      <c r="BK90" s="200"/>
      <c r="BL90" s="200"/>
    </row>
    <row r="91" spans="1:64" ht="15.75" hidden="1" customHeight="1" x14ac:dyDescent="0.2">
      <c r="A91" s="200"/>
      <c r="B91" s="200"/>
      <c r="C91" s="200"/>
      <c r="D91" s="200"/>
      <c r="E91" s="200"/>
      <c r="F91" s="200"/>
      <c r="G91" s="200"/>
      <c r="H91" s="200"/>
      <c r="I91" s="200"/>
      <c r="J91" s="200"/>
      <c r="K91" s="200"/>
      <c r="L91" s="200"/>
      <c r="M91" s="200"/>
      <c r="N91" s="200"/>
      <c r="O91" s="200"/>
      <c r="P91" s="200"/>
      <c r="Q91" s="200"/>
      <c r="R91" s="200"/>
      <c r="S91" s="200"/>
      <c r="T91" s="200"/>
      <c r="U91" s="200"/>
      <c r="V91" s="200"/>
      <c r="W91" s="200"/>
      <c r="X91" s="200"/>
      <c r="Y91" s="183"/>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c r="AV91" s="200"/>
      <c r="AW91" s="200"/>
      <c r="AX91" s="200"/>
      <c r="AY91" s="200"/>
      <c r="AZ91" s="200"/>
      <c r="BA91" s="200"/>
      <c r="BB91" s="200"/>
      <c r="BC91" s="200"/>
      <c r="BD91" s="200"/>
      <c r="BE91" s="200"/>
      <c r="BF91" s="200"/>
      <c r="BG91" s="200"/>
      <c r="BH91" s="200"/>
      <c r="BI91" s="200"/>
      <c r="BJ91" s="200"/>
      <c r="BK91" s="200"/>
      <c r="BL91" s="200"/>
    </row>
    <row r="92" spans="1:64" ht="15.75" hidden="1" customHeight="1" x14ac:dyDescent="0.2">
      <c r="A92" s="200"/>
      <c r="B92" s="200"/>
      <c r="C92" s="200"/>
      <c r="D92" s="200"/>
      <c r="E92" s="200"/>
      <c r="F92" s="200"/>
      <c r="G92" s="200"/>
      <c r="H92" s="200"/>
      <c r="I92" s="200"/>
      <c r="J92" s="200"/>
      <c r="K92" s="200"/>
      <c r="L92" s="200"/>
      <c r="M92" s="200"/>
      <c r="N92" s="200"/>
      <c r="O92" s="200"/>
      <c r="P92" s="200"/>
      <c r="Q92" s="200"/>
      <c r="R92" s="200"/>
      <c r="S92" s="200"/>
      <c r="T92" s="200"/>
      <c r="U92" s="200"/>
      <c r="V92" s="200"/>
      <c r="W92" s="200"/>
      <c r="X92" s="200"/>
      <c r="Y92" s="183"/>
      <c r="Z92" s="200"/>
      <c r="AA92" s="200"/>
      <c r="AB92" s="200"/>
      <c r="AC92" s="200"/>
      <c r="AD92" s="200"/>
      <c r="AE92" s="200"/>
      <c r="AF92" s="200"/>
      <c r="AG92" s="200"/>
      <c r="AH92" s="200"/>
      <c r="AI92" s="200"/>
      <c r="AJ92" s="200"/>
      <c r="AK92" s="200"/>
      <c r="AL92" s="200"/>
      <c r="AM92" s="200"/>
      <c r="AN92" s="200"/>
      <c r="AO92" s="200"/>
      <c r="AP92" s="200"/>
      <c r="AQ92" s="200"/>
      <c r="AR92" s="200"/>
      <c r="AS92" s="200"/>
      <c r="AT92" s="200"/>
      <c r="AU92" s="200"/>
      <c r="AV92" s="200"/>
      <c r="AW92" s="200"/>
      <c r="AX92" s="200"/>
      <c r="AY92" s="200"/>
      <c r="AZ92" s="200"/>
      <c r="BA92" s="200"/>
      <c r="BB92" s="200"/>
      <c r="BC92" s="200"/>
      <c r="BD92" s="200"/>
      <c r="BE92" s="200"/>
      <c r="BF92" s="200"/>
      <c r="BG92" s="200"/>
      <c r="BH92" s="200"/>
      <c r="BI92" s="200"/>
      <c r="BJ92" s="200"/>
      <c r="BK92" s="200"/>
      <c r="BL92" s="200"/>
    </row>
    <row r="93" spans="1:64" ht="15.75" hidden="1" customHeight="1" x14ac:dyDescent="0.2">
      <c r="A93" s="200"/>
      <c r="B93" s="200"/>
      <c r="C93" s="200"/>
      <c r="D93" s="200"/>
      <c r="E93" s="200"/>
      <c r="F93" s="200"/>
      <c r="G93" s="200"/>
      <c r="H93" s="200"/>
      <c r="I93" s="200"/>
      <c r="J93" s="200"/>
      <c r="K93" s="200"/>
      <c r="L93" s="200"/>
      <c r="M93" s="200"/>
      <c r="N93" s="200"/>
      <c r="O93" s="200"/>
      <c r="P93" s="200"/>
      <c r="Q93" s="200"/>
      <c r="R93" s="200"/>
      <c r="S93" s="200"/>
      <c r="T93" s="200"/>
      <c r="U93" s="200"/>
      <c r="V93" s="200"/>
      <c r="W93" s="200"/>
      <c r="X93" s="200"/>
      <c r="Y93" s="183"/>
      <c r="Z93" s="200"/>
      <c r="AA93" s="200"/>
      <c r="AB93" s="200"/>
      <c r="AC93" s="200"/>
      <c r="AD93" s="200"/>
      <c r="AE93" s="200"/>
      <c r="AF93" s="200"/>
      <c r="AG93" s="200"/>
      <c r="AH93" s="200"/>
      <c r="AI93" s="200"/>
      <c r="AJ93" s="200"/>
      <c r="AK93" s="200"/>
      <c r="AL93" s="200"/>
      <c r="AM93" s="200"/>
      <c r="AN93" s="200"/>
      <c r="AO93" s="200"/>
      <c r="AP93" s="200"/>
      <c r="AQ93" s="200"/>
      <c r="AR93" s="200"/>
      <c r="AS93" s="200"/>
      <c r="AT93" s="200"/>
      <c r="AU93" s="200"/>
      <c r="AV93" s="200"/>
      <c r="AW93" s="200"/>
      <c r="AX93" s="200"/>
      <c r="AY93" s="200"/>
      <c r="AZ93" s="200"/>
      <c r="BA93" s="200"/>
      <c r="BB93" s="200"/>
      <c r="BC93" s="200"/>
      <c r="BD93" s="200"/>
      <c r="BE93" s="200"/>
      <c r="BF93" s="200"/>
      <c r="BG93" s="200"/>
      <c r="BH93" s="200"/>
      <c r="BI93" s="200"/>
      <c r="BJ93" s="200"/>
      <c r="BK93" s="200"/>
      <c r="BL93" s="200"/>
    </row>
    <row r="94" spans="1:64" ht="15.75" hidden="1" customHeight="1" x14ac:dyDescent="0.2">
      <c r="A94" s="200"/>
      <c r="B94" s="200"/>
      <c r="C94" s="200"/>
      <c r="D94" s="200"/>
      <c r="E94" s="200"/>
      <c r="F94" s="200"/>
      <c r="G94" s="200"/>
      <c r="H94" s="200"/>
      <c r="I94" s="200"/>
      <c r="J94" s="200"/>
      <c r="K94" s="200"/>
      <c r="L94" s="200"/>
      <c r="M94" s="200"/>
      <c r="N94" s="200"/>
      <c r="O94" s="200"/>
      <c r="P94" s="200"/>
      <c r="Q94" s="200"/>
      <c r="R94" s="200"/>
      <c r="S94" s="200"/>
      <c r="T94" s="200"/>
      <c r="U94" s="200"/>
      <c r="V94" s="200"/>
      <c r="W94" s="200"/>
      <c r="X94" s="200"/>
      <c r="Y94" s="183"/>
      <c r="Z94" s="200"/>
      <c r="AA94" s="200"/>
      <c r="AB94" s="200"/>
      <c r="AC94" s="200"/>
      <c r="AD94" s="200"/>
      <c r="AE94" s="200"/>
      <c r="AF94" s="200"/>
      <c r="AG94" s="200"/>
      <c r="AH94" s="200"/>
      <c r="AI94" s="200"/>
      <c r="AJ94" s="200"/>
      <c r="AK94" s="200"/>
      <c r="AL94" s="200"/>
      <c r="AM94" s="200"/>
      <c r="AN94" s="200"/>
      <c r="AO94" s="200"/>
      <c r="AP94" s="200"/>
      <c r="AQ94" s="200"/>
      <c r="AR94" s="200"/>
      <c r="AS94" s="200"/>
      <c r="AT94" s="200"/>
      <c r="AU94" s="200"/>
      <c r="AV94" s="200"/>
      <c r="AW94" s="200"/>
      <c r="AX94" s="200"/>
      <c r="AY94" s="200"/>
      <c r="AZ94" s="200"/>
      <c r="BA94" s="200"/>
      <c r="BB94" s="200"/>
      <c r="BC94" s="200"/>
      <c r="BD94" s="200"/>
      <c r="BE94" s="200"/>
      <c r="BF94" s="200"/>
      <c r="BG94" s="200"/>
      <c r="BH94" s="200"/>
      <c r="BI94" s="200"/>
      <c r="BJ94" s="200"/>
      <c r="BK94" s="200"/>
      <c r="BL94" s="200"/>
    </row>
    <row r="95" spans="1:64" ht="15.75" hidden="1" customHeight="1" x14ac:dyDescent="0.2">
      <c r="A95" s="200"/>
      <c r="B95" s="200"/>
      <c r="C95" s="200"/>
      <c r="D95" s="200"/>
      <c r="E95" s="200"/>
      <c r="F95" s="200"/>
      <c r="G95" s="200"/>
      <c r="H95" s="200"/>
      <c r="I95" s="200"/>
      <c r="J95" s="200"/>
      <c r="K95" s="200"/>
      <c r="L95" s="200"/>
      <c r="M95" s="200"/>
      <c r="N95" s="200"/>
      <c r="O95" s="200"/>
      <c r="P95" s="200"/>
      <c r="Q95" s="200"/>
      <c r="R95" s="200"/>
      <c r="S95" s="200"/>
      <c r="T95" s="200"/>
      <c r="U95" s="200"/>
      <c r="V95" s="200"/>
      <c r="W95" s="200"/>
      <c r="X95" s="200"/>
      <c r="Y95" s="183"/>
      <c r="Z95" s="200"/>
      <c r="AA95" s="200"/>
      <c r="AB95" s="200"/>
      <c r="AC95" s="200"/>
      <c r="AD95" s="200"/>
      <c r="AE95" s="200"/>
      <c r="AF95" s="200"/>
      <c r="AG95" s="200"/>
      <c r="AH95" s="200"/>
      <c r="AI95" s="200"/>
      <c r="AJ95" s="200"/>
      <c r="AK95" s="200"/>
      <c r="AL95" s="200"/>
      <c r="AM95" s="200"/>
      <c r="AN95" s="200"/>
      <c r="AO95" s="200"/>
      <c r="AP95" s="200"/>
      <c r="AQ95" s="200"/>
      <c r="AR95" s="200"/>
      <c r="AS95" s="200"/>
      <c r="AT95" s="200"/>
      <c r="AU95" s="200"/>
      <c r="AV95" s="200"/>
      <c r="AW95" s="200"/>
      <c r="AX95" s="200"/>
      <c r="AY95" s="200"/>
      <c r="AZ95" s="200"/>
      <c r="BA95" s="200"/>
      <c r="BB95" s="200"/>
      <c r="BC95" s="200"/>
      <c r="BD95" s="200"/>
      <c r="BE95" s="200"/>
      <c r="BF95" s="200"/>
      <c r="BG95" s="200"/>
      <c r="BH95" s="200"/>
      <c r="BI95" s="200"/>
      <c r="BJ95" s="200"/>
      <c r="BK95" s="200"/>
      <c r="BL95" s="200"/>
    </row>
    <row r="96" spans="1:64" ht="15.75" hidden="1" customHeight="1" x14ac:dyDescent="0.2">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183"/>
      <c r="Z96" s="200"/>
      <c r="AA96" s="200"/>
      <c r="AB96" s="200"/>
      <c r="AC96" s="200"/>
      <c r="AD96" s="200"/>
      <c r="AE96" s="200"/>
      <c r="AF96" s="200"/>
      <c r="AG96" s="200"/>
      <c r="AH96" s="200"/>
      <c r="AI96" s="200"/>
      <c r="AJ96" s="200"/>
      <c r="AK96" s="200"/>
      <c r="AL96" s="200"/>
      <c r="AM96" s="200"/>
      <c r="AN96" s="200"/>
      <c r="AO96" s="200"/>
      <c r="AP96" s="200"/>
      <c r="AQ96" s="200"/>
      <c r="AR96" s="200"/>
      <c r="AS96" s="200"/>
      <c r="AT96" s="200"/>
      <c r="AU96" s="200"/>
      <c r="AV96" s="200"/>
      <c r="AW96" s="200"/>
      <c r="AX96" s="200"/>
      <c r="AY96" s="200"/>
      <c r="AZ96" s="200"/>
      <c r="BA96" s="200"/>
      <c r="BB96" s="200"/>
      <c r="BC96" s="200"/>
      <c r="BD96" s="200"/>
      <c r="BE96" s="200"/>
      <c r="BF96" s="200"/>
      <c r="BG96" s="200"/>
      <c r="BH96" s="200"/>
      <c r="BI96" s="200"/>
      <c r="BJ96" s="200"/>
      <c r="BK96" s="200"/>
      <c r="BL96" s="200"/>
    </row>
    <row r="97" spans="1:64" ht="15.75" hidden="1" customHeight="1" x14ac:dyDescent="0.2">
      <c r="A97" s="200"/>
      <c r="B97" s="200"/>
      <c r="C97" s="200"/>
      <c r="D97" s="200"/>
      <c r="E97" s="200"/>
      <c r="F97" s="200"/>
      <c r="G97" s="200"/>
      <c r="H97" s="200"/>
      <c r="I97" s="200"/>
      <c r="J97" s="200"/>
      <c r="K97" s="200"/>
      <c r="L97" s="200"/>
      <c r="M97" s="200"/>
      <c r="N97" s="200"/>
      <c r="O97" s="200"/>
      <c r="P97" s="200"/>
      <c r="Q97" s="200"/>
      <c r="R97" s="200"/>
      <c r="S97" s="200"/>
      <c r="T97" s="200"/>
      <c r="U97" s="200"/>
      <c r="V97" s="200"/>
      <c r="W97" s="200"/>
      <c r="X97" s="200"/>
      <c r="Y97" s="183"/>
      <c r="Z97" s="200"/>
      <c r="AA97" s="200"/>
      <c r="AB97" s="200"/>
      <c r="AC97" s="200"/>
      <c r="AD97" s="200"/>
      <c r="AE97" s="200"/>
      <c r="AF97" s="200"/>
      <c r="AG97" s="200"/>
      <c r="AH97" s="200"/>
      <c r="AI97" s="200"/>
      <c r="AJ97" s="200"/>
      <c r="AK97" s="200"/>
      <c r="AL97" s="200"/>
      <c r="AM97" s="200"/>
      <c r="AN97" s="200"/>
      <c r="AO97" s="200"/>
      <c r="AP97" s="200"/>
      <c r="AQ97" s="200"/>
      <c r="AR97" s="200"/>
      <c r="AS97" s="200"/>
      <c r="AT97" s="200"/>
      <c r="AU97" s="200"/>
      <c r="AV97" s="200"/>
      <c r="AW97" s="200"/>
      <c r="AX97" s="200"/>
      <c r="AY97" s="200"/>
      <c r="AZ97" s="200"/>
      <c r="BA97" s="200"/>
      <c r="BB97" s="200"/>
      <c r="BC97" s="200"/>
      <c r="BD97" s="200"/>
      <c r="BE97" s="200"/>
      <c r="BF97" s="200"/>
      <c r="BG97" s="200"/>
      <c r="BH97" s="200"/>
      <c r="BI97" s="200"/>
      <c r="BJ97" s="200"/>
      <c r="BK97" s="200"/>
      <c r="BL97" s="200"/>
    </row>
    <row r="98" spans="1:64" ht="15.75" hidden="1" customHeight="1" x14ac:dyDescent="0.2">
      <c r="A98" s="200"/>
      <c r="B98" s="200"/>
      <c r="C98" s="200"/>
      <c r="D98" s="200"/>
      <c r="E98" s="200"/>
      <c r="F98" s="200"/>
      <c r="G98" s="200"/>
      <c r="H98" s="200"/>
      <c r="I98" s="200"/>
      <c r="J98" s="200"/>
      <c r="K98" s="200"/>
      <c r="L98" s="200"/>
      <c r="M98" s="200"/>
      <c r="N98" s="200"/>
      <c r="O98" s="200"/>
      <c r="P98" s="200"/>
      <c r="Q98" s="200"/>
      <c r="R98" s="200"/>
      <c r="S98" s="200"/>
      <c r="T98" s="200"/>
      <c r="U98" s="200"/>
      <c r="V98" s="200"/>
      <c r="W98" s="200"/>
      <c r="X98" s="200"/>
      <c r="Y98" s="183"/>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00"/>
      <c r="BE98" s="200"/>
      <c r="BF98" s="200"/>
      <c r="BG98" s="200"/>
      <c r="BH98" s="200"/>
      <c r="BI98" s="200"/>
      <c r="BJ98" s="200"/>
      <c r="BK98" s="200"/>
      <c r="BL98" s="200"/>
    </row>
    <row r="99" spans="1:64" ht="15.75" hidden="1" customHeight="1" x14ac:dyDescent="0.2">
      <c r="A99" s="200"/>
      <c r="B99" s="200"/>
      <c r="C99" s="200"/>
      <c r="D99" s="200"/>
      <c r="E99" s="200"/>
      <c r="F99" s="200"/>
      <c r="G99" s="200"/>
      <c r="H99" s="200"/>
      <c r="I99" s="200"/>
      <c r="J99" s="200"/>
      <c r="K99" s="200"/>
      <c r="L99" s="200"/>
      <c r="M99" s="200"/>
      <c r="N99" s="200"/>
      <c r="O99" s="200"/>
      <c r="P99" s="200"/>
      <c r="Q99" s="200"/>
      <c r="R99" s="200"/>
      <c r="S99" s="200"/>
      <c r="T99" s="200"/>
      <c r="U99" s="200"/>
      <c r="V99" s="200"/>
      <c r="W99" s="200"/>
      <c r="X99" s="200"/>
      <c r="Y99" s="183"/>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00"/>
      <c r="BE99" s="200"/>
      <c r="BF99" s="200"/>
      <c r="BG99" s="200"/>
      <c r="BH99" s="200"/>
      <c r="BI99" s="200"/>
      <c r="BJ99" s="200"/>
      <c r="BK99" s="200"/>
      <c r="BL99" s="200"/>
    </row>
    <row r="100" spans="1:64" ht="15.75" hidden="1" customHeight="1" x14ac:dyDescent="0.2">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183"/>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00"/>
      <c r="BE100" s="200"/>
      <c r="BF100" s="200"/>
      <c r="BG100" s="200"/>
      <c r="BH100" s="200"/>
      <c r="BI100" s="200"/>
      <c r="BJ100" s="200"/>
      <c r="BK100" s="200"/>
      <c r="BL100" s="200"/>
    </row>
    <row r="101" spans="1:64" ht="15.75" hidden="1" customHeight="1" x14ac:dyDescent="0.2">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183"/>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row>
    <row r="102" spans="1:64" ht="15.75" hidden="1" customHeight="1" x14ac:dyDescent="0.2">
      <c r="A102" s="200"/>
      <c r="B102" s="200"/>
      <c r="C102" s="200"/>
      <c r="D102" s="202"/>
      <c r="E102" s="202"/>
      <c r="F102" s="202"/>
      <c r="G102" s="200"/>
      <c r="H102" s="200"/>
      <c r="I102" s="200"/>
      <c r="J102" s="200"/>
      <c r="K102" s="200"/>
      <c r="L102" s="200"/>
      <c r="M102" s="200"/>
      <c r="N102" s="200"/>
      <c r="O102" s="200"/>
      <c r="P102" s="200"/>
      <c r="Q102" s="200"/>
      <c r="R102" s="200"/>
      <c r="S102" s="200"/>
      <c r="T102" s="200"/>
      <c r="U102" s="200"/>
      <c r="V102" s="200"/>
      <c r="W102" s="200"/>
      <c r="X102" s="200"/>
      <c r="Y102" s="183"/>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row>
    <row r="103" spans="1:64" ht="15.75" hidden="1" customHeight="1" x14ac:dyDescent="0.2">
      <c r="A103" s="200"/>
      <c r="B103" s="200"/>
      <c r="C103" s="200"/>
      <c r="D103" s="202"/>
      <c r="E103" s="202"/>
      <c r="F103" s="202"/>
      <c r="G103" s="200"/>
      <c r="H103" s="200"/>
      <c r="I103" s="200"/>
      <c r="J103" s="200"/>
      <c r="K103" s="200"/>
      <c r="L103" s="200"/>
      <c r="M103" s="200"/>
      <c r="N103" s="200"/>
      <c r="O103" s="200"/>
      <c r="P103" s="200"/>
      <c r="Q103" s="200"/>
      <c r="R103" s="200"/>
      <c r="S103" s="200"/>
      <c r="T103" s="200"/>
      <c r="U103" s="200"/>
      <c r="V103" s="200"/>
      <c r="W103" s="200"/>
      <c r="X103" s="200"/>
      <c r="Y103" s="183"/>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row>
    <row r="104" spans="1:64" ht="15.75" hidden="1" customHeight="1" x14ac:dyDescent="0.2">
      <c r="A104" s="200"/>
      <c r="B104" s="200"/>
      <c r="C104" s="200"/>
      <c r="D104" s="202"/>
      <c r="E104" s="202"/>
      <c r="F104" s="202"/>
      <c r="G104" s="200"/>
      <c r="H104" s="200"/>
      <c r="I104" s="200"/>
      <c r="J104" s="200"/>
      <c r="K104" s="200"/>
      <c r="L104" s="200"/>
      <c r="M104" s="200"/>
      <c r="N104" s="200"/>
      <c r="O104" s="200"/>
      <c r="P104" s="200"/>
      <c r="Q104" s="200"/>
      <c r="R104" s="200"/>
      <c r="S104" s="200"/>
      <c r="T104" s="200"/>
      <c r="U104" s="200"/>
      <c r="V104" s="200"/>
      <c r="W104" s="200"/>
      <c r="X104" s="200"/>
      <c r="Y104" s="183"/>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row>
    <row r="105" spans="1:64" ht="15.75" hidden="1" customHeight="1" x14ac:dyDescent="0.2">
      <c r="A105" s="200"/>
      <c r="B105" s="200"/>
      <c r="C105" s="200"/>
      <c r="D105" s="202"/>
      <c r="E105" s="202"/>
      <c r="F105" s="202"/>
      <c r="G105" s="200"/>
      <c r="H105" s="200"/>
      <c r="I105" s="200"/>
      <c r="J105" s="200"/>
      <c r="K105" s="200"/>
      <c r="L105" s="200"/>
      <c r="M105" s="200"/>
      <c r="N105" s="200"/>
      <c r="O105" s="200"/>
      <c r="P105" s="200"/>
      <c r="Q105" s="200"/>
      <c r="R105" s="200"/>
      <c r="S105" s="200"/>
      <c r="T105" s="200"/>
      <c r="U105" s="200"/>
      <c r="V105" s="200"/>
      <c r="W105" s="200"/>
      <c r="X105" s="200"/>
      <c r="Y105" s="183"/>
      <c r="Z105" s="200"/>
      <c r="AA105" s="200"/>
      <c r="AB105" s="200"/>
      <c r="AC105" s="200"/>
      <c r="AD105" s="200"/>
      <c r="AE105" s="200"/>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00"/>
      <c r="BE105" s="200"/>
      <c r="BF105" s="200"/>
      <c r="BG105" s="200"/>
      <c r="BH105" s="200"/>
      <c r="BI105" s="200"/>
      <c r="BJ105" s="200"/>
      <c r="BK105" s="200"/>
      <c r="BL105" s="200"/>
    </row>
    <row r="106" spans="1:64" ht="15.75" hidden="1" customHeight="1" x14ac:dyDescent="0.2">
      <c r="A106" s="200"/>
      <c r="B106" s="200"/>
      <c r="C106" s="200"/>
      <c r="D106" s="202"/>
      <c r="E106" s="202"/>
      <c r="F106" s="202"/>
      <c r="G106" s="200"/>
      <c r="H106" s="200"/>
      <c r="I106" s="200"/>
      <c r="J106" s="200"/>
      <c r="K106" s="200"/>
      <c r="L106" s="200"/>
      <c r="M106" s="200"/>
      <c r="N106" s="200"/>
      <c r="O106" s="200"/>
      <c r="P106" s="200"/>
      <c r="Q106" s="200"/>
      <c r="R106" s="200"/>
      <c r="S106" s="200"/>
      <c r="T106" s="200"/>
      <c r="U106" s="200"/>
      <c r="V106" s="200"/>
      <c r="W106" s="200"/>
      <c r="X106" s="200"/>
      <c r="Y106" s="183"/>
      <c r="Z106" s="200"/>
      <c r="AA106" s="200"/>
      <c r="AB106" s="200"/>
      <c r="AC106" s="200"/>
      <c r="AD106" s="200"/>
      <c r="AE106" s="200"/>
      <c r="AF106" s="200"/>
      <c r="AG106" s="200"/>
      <c r="AH106" s="200"/>
      <c r="AI106" s="200"/>
      <c r="AJ106" s="200"/>
      <c r="AK106" s="200"/>
      <c r="AL106" s="200"/>
      <c r="AM106" s="200"/>
      <c r="AN106" s="200"/>
      <c r="AO106" s="200"/>
      <c r="AP106" s="200"/>
      <c r="AQ106" s="200"/>
      <c r="AR106" s="200"/>
      <c r="AS106" s="200"/>
      <c r="AT106" s="200"/>
      <c r="AU106" s="200"/>
      <c r="AV106" s="200"/>
      <c r="AW106" s="200"/>
      <c r="AX106" s="200"/>
      <c r="AY106" s="200"/>
      <c r="AZ106" s="200"/>
      <c r="BA106" s="200"/>
      <c r="BB106" s="200"/>
      <c r="BC106" s="200"/>
      <c r="BD106" s="200"/>
      <c r="BE106" s="200"/>
      <c r="BF106" s="200"/>
      <c r="BG106" s="200"/>
      <c r="BH106" s="200"/>
      <c r="BI106" s="200"/>
      <c r="BJ106" s="200"/>
      <c r="BK106" s="200"/>
      <c r="BL106" s="200"/>
    </row>
    <row r="107" spans="1:64" ht="15.75" hidden="1" customHeight="1" x14ac:dyDescent="0.2">
      <c r="A107" s="200"/>
      <c r="B107" s="200"/>
      <c r="C107" s="200"/>
      <c r="D107" s="202"/>
      <c r="E107" s="202"/>
      <c r="F107" s="202"/>
      <c r="G107" s="200"/>
      <c r="H107" s="200"/>
      <c r="I107" s="200"/>
      <c r="J107" s="200"/>
      <c r="K107" s="200"/>
      <c r="L107" s="200"/>
      <c r="M107" s="200"/>
      <c r="N107" s="200"/>
      <c r="O107" s="200"/>
      <c r="P107" s="200"/>
      <c r="Q107" s="200"/>
      <c r="R107" s="200"/>
      <c r="S107" s="200"/>
      <c r="T107" s="200"/>
      <c r="U107" s="200"/>
      <c r="V107" s="200"/>
      <c r="W107" s="200"/>
      <c r="X107" s="200"/>
      <c r="Y107" s="183"/>
      <c r="Z107" s="200"/>
      <c r="AA107" s="200"/>
      <c r="AB107" s="200"/>
      <c r="AC107" s="200"/>
      <c r="AD107" s="200"/>
      <c r="AE107" s="200"/>
      <c r="AF107" s="200"/>
      <c r="AG107" s="200"/>
      <c r="AH107" s="200"/>
      <c r="AI107" s="200"/>
      <c r="AJ107" s="200"/>
      <c r="AK107" s="200"/>
      <c r="AL107" s="200"/>
      <c r="AM107" s="200"/>
      <c r="AN107" s="200"/>
      <c r="AO107" s="200"/>
      <c r="AP107" s="200"/>
      <c r="AQ107" s="200"/>
      <c r="AR107" s="200"/>
      <c r="AS107" s="200"/>
      <c r="AT107" s="200"/>
      <c r="AU107" s="200"/>
      <c r="AV107" s="200"/>
      <c r="AW107" s="200"/>
      <c r="AX107" s="200"/>
      <c r="AY107" s="200"/>
      <c r="AZ107" s="200"/>
      <c r="BA107" s="200"/>
      <c r="BB107" s="200"/>
      <c r="BC107" s="200"/>
      <c r="BD107" s="200"/>
      <c r="BE107" s="200"/>
      <c r="BF107" s="200"/>
      <c r="BG107" s="200"/>
      <c r="BH107" s="200"/>
      <c r="BI107" s="200"/>
      <c r="BJ107" s="200"/>
      <c r="BK107" s="200"/>
      <c r="BL107" s="200"/>
    </row>
    <row r="108" spans="1:64" ht="15.75" hidden="1" customHeight="1" x14ac:dyDescent="0.2">
      <c r="A108" s="200"/>
      <c r="B108" s="200"/>
      <c r="C108" s="200"/>
      <c r="D108" s="202"/>
      <c r="E108" s="202"/>
      <c r="F108" s="202"/>
      <c r="G108" s="200"/>
      <c r="H108" s="200"/>
      <c r="I108" s="200"/>
      <c r="J108" s="200"/>
      <c r="K108" s="200"/>
      <c r="L108" s="200"/>
      <c r="M108" s="200"/>
      <c r="N108" s="200"/>
      <c r="O108" s="200"/>
      <c r="P108" s="200"/>
      <c r="Q108" s="200"/>
      <c r="R108" s="200"/>
      <c r="S108" s="200"/>
      <c r="T108" s="200"/>
      <c r="U108" s="200"/>
      <c r="V108" s="200"/>
      <c r="W108" s="200"/>
      <c r="X108" s="200"/>
      <c r="Y108" s="183"/>
      <c r="Z108" s="200"/>
      <c r="AA108" s="200"/>
      <c r="AB108" s="200"/>
      <c r="AC108" s="200"/>
      <c r="AD108" s="200"/>
      <c r="AE108" s="200"/>
      <c r="AF108" s="200"/>
      <c r="AG108" s="200"/>
      <c r="AH108" s="200"/>
      <c r="AI108" s="200"/>
      <c r="AJ108" s="200"/>
      <c r="AK108" s="200"/>
      <c r="AL108" s="200"/>
      <c r="AM108" s="200"/>
      <c r="AN108" s="200"/>
      <c r="AO108" s="200"/>
      <c r="AP108" s="200"/>
      <c r="AQ108" s="200"/>
      <c r="AR108" s="200"/>
      <c r="AS108" s="200"/>
      <c r="AT108" s="200"/>
      <c r="AU108" s="200"/>
      <c r="AV108" s="200"/>
      <c r="AW108" s="200"/>
      <c r="AX108" s="200"/>
      <c r="AY108" s="200"/>
      <c r="AZ108" s="200"/>
      <c r="BA108" s="200"/>
      <c r="BB108" s="200"/>
      <c r="BC108" s="200"/>
      <c r="BD108" s="200"/>
      <c r="BE108" s="200"/>
      <c r="BF108" s="200"/>
      <c r="BG108" s="200"/>
      <c r="BH108" s="200"/>
      <c r="BI108" s="200"/>
      <c r="BJ108" s="200"/>
      <c r="BK108" s="200"/>
      <c r="BL108" s="200"/>
    </row>
    <row r="109" spans="1:64" ht="15.75" hidden="1" customHeight="1" x14ac:dyDescent="0.2">
      <c r="A109" s="200"/>
      <c r="B109" s="200"/>
      <c r="C109" s="200"/>
      <c r="D109" s="202"/>
      <c r="E109" s="202"/>
      <c r="F109" s="202"/>
      <c r="G109" s="200"/>
      <c r="H109" s="200"/>
      <c r="I109" s="200"/>
      <c r="J109" s="200"/>
      <c r="K109" s="200"/>
      <c r="L109" s="200"/>
      <c r="M109" s="200"/>
      <c r="N109" s="200"/>
      <c r="O109" s="200"/>
      <c r="P109" s="200"/>
      <c r="Q109" s="200"/>
      <c r="R109" s="200"/>
      <c r="S109" s="200"/>
      <c r="T109" s="200"/>
      <c r="U109" s="200"/>
      <c r="V109" s="200"/>
      <c r="W109" s="200"/>
      <c r="X109" s="200"/>
      <c r="Y109" s="183"/>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00"/>
      <c r="BE109" s="200"/>
      <c r="BF109" s="200"/>
      <c r="BG109" s="200"/>
      <c r="BH109" s="200"/>
      <c r="BI109" s="200"/>
      <c r="BJ109" s="200"/>
      <c r="BK109" s="200"/>
      <c r="BL109" s="200"/>
    </row>
    <row r="110" spans="1:64" ht="15.75" hidden="1" customHeight="1" x14ac:dyDescent="0.2">
      <c r="A110" s="200"/>
      <c r="B110" s="200"/>
      <c r="C110" s="200"/>
      <c r="D110" s="202"/>
      <c r="E110" s="202"/>
      <c r="F110" s="202"/>
      <c r="G110" s="200"/>
      <c r="H110" s="200"/>
      <c r="I110" s="200"/>
      <c r="J110" s="200"/>
      <c r="K110" s="200"/>
      <c r="L110" s="200"/>
      <c r="M110" s="200"/>
      <c r="N110" s="200"/>
      <c r="O110" s="200"/>
      <c r="P110" s="200"/>
      <c r="Q110" s="200"/>
      <c r="R110" s="200"/>
      <c r="S110" s="200"/>
      <c r="T110" s="200"/>
      <c r="U110" s="200"/>
      <c r="V110" s="200"/>
      <c r="W110" s="200"/>
      <c r="X110" s="200"/>
      <c r="Y110" s="183"/>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00"/>
      <c r="BE110" s="200"/>
      <c r="BF110" s="200"/>
      <c r="BG110" s="200"/>
      <c r="BH110" s="200"/>
      <c r="BI110" s="200"/>
      <c r="BJ110" s="200"/>
      <c r="BK110" s="200"/>
      <c r="BL110" s="200"/>
    </row>
    <row r="111" spans="1:64" ht="15.75" hidden="1" customHeight="1" x14ac:dyDescent="0.2">
      <c r="A111" s="200"/>
      <c r="B111" s="200"/>
      <c r="C111" s="200"/>
      <c r="D111" s="202"/>
      <c r="E111" s="202"/>
      <c r="F111" s="202"/>
      <c r="G111" s="200"/>
      <c r="H111" s="200"/>
      <c r="I111" s="200"/>
      <c r="J111" s="200"/>
      <c r="K111" s="200"/>
      <c r="L111" s="200"/>
      <c r="M111" s="200"/>
      <c r="N111" s="200"/>
      <c r="O111" s="200"/>
      <c r="P111" s="200"/>
      <c r="Q111" s="200"/>
      <c r="R111" s="200"/>
      <c r="S111" s="200"/>
      <c r="T111" s="200"/>
      <c r="U111" s="200"/>
      <c r="V111" s="200"/>
      <c r="W111" s="200"/>
      <c r="X111" s="200"/>
      <c r="Y111" s="183"/>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c r="AV111" s="200"/>
      <c r="AW111" s="200"/>
      <c r="AX111" s="200"/>
      <c r="AY111" s="200"/>
      <c r="AZ111" s="200"/>
      <c r="BA111" s="200"/>
      <c r="BB111" s="200"/>
      <c r="BC111" s="200"/>
      <c r="BD111" s="200"/>
      <c r="BE111" s="200"/>
      <c r="BF111" s="200"/>
      <c r="BG111" s="200"/>
      <c r="BH111" s="200"/>
      <c r="BI111" s="200"/>
      <c r="BJ111" s="200"/>
      <c r="BK111" s="200"/>
      <c r="BL111" s="200"/>
    </row>
    <row r="112" spans="1:64" ht="15.75" hidden="1" customHeight="1" x14ac:dyDescent="0.2">
      <c r="A112" s="200"/>
      <c r="B112" s="200"/>
      <c r="C112" s="200"/>
      <c r="D112" s="202"/>
      <c r="E112" s="202"/>
      <c r="F112" s="202"/>
      <c r="G112" s="200"/>
      <c r="H112" s="200"/>
      <c r="I112" s="200"/>
      <c r="J112" s="200"/>
      <c r="K112" s="200"/>
      <c r="L112" s="200"/>
      <c r="M112" s="200"/>
      <c r="N112" s="200"/>
      <c r="O112" s="200"/>
      <c r="P112" s="200"/>
      <c r="Q112" s="200"/>
      <c r="R112" s="200"/>
      <c r="S112" s="200"/>
      <c r="T112" s="200"/>
      <c r="U112" s="200"/>
      <c r="V112" s="200"/>
      <c r="W112" s="200"/>
      <c r="X112" s="200"/>
      <c r="Y112" s="183"/>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c r="AV112" s="200"/>
      <c r="AW112" s="200"/>
      <c r="AX112" s="200"/>
      <c r="AY112" s="200"/>
      <c r="AZ112" s="200"/>
      <c r="BA112" s="200"/>
      <c r="BB112" s="200"/>
      <c r="BC112" s="200"/>
      <c r="BD112" s="200"/>
      <c r="BE112" s="200"/>
      <c r="BF112" s="200"/>
      <c r="BG112" s="200"/>
      <c r="BH112" s="200"/>
      <c r="BI112" s="200"/>
      <c r="BJ112" s="200"/>
      <c r="BK112" s="200"/>
      <c r="BL112" s="200"/>
    </row>
    <row r="113" spans="1:64" ht="15.75" hidden="1" customHeight="1" x14ac:dyDescent="0.2">
      <c r="A113" s="200"/>
      <c r="B113" s="200"/>
      <c r="C113" s="200"/>
      <c r="D113" s="202"/>
      <c r="E113" s="202"/>
      <c r="F113" s="202"/>
      <c r="G113" s="200"/>
      <c r="H113" s="200"/>
      <c r="I113" s="200"/>
      <c r="J113" s="200"/>
      <c r="K113" s="200"/>
      <c r="L113" s="200"/>
      <c r="M113" s="200"/>
      <c r="N113" s="200"/>
      <c r="O113" s="200"/>
      <c r="P113" s="200"/>
      <c r="Q113" s="200"/>
      <c r="R113" s="200"/>
      <c r="S113" s="200"/>
      <c r="T113" s="200"/>
      <c r="U113" s="200"/>
      <c r="V113" s="200"/>
      <c r="W113" s="200"/>
      <c r="X113" s="200"/>
      <c r="Y113" s="183"/>
      <c r="Z113" s="200"/>
      <c r="AA113" s="200"/>
      <c r="AB113" s="200"/>
      <c r="AC113" s="200"/>
      <c r="AD113" s="200"/>
      <c r="AE113" s="200"/>
      <c r="AF113" s="200"/>
      <c r="AG113" s="200"/>
      <c r="AH113" s="200"/>
      <c r="AI113" s="200"/>
      <c r="AJ113" s="200"/>
      <c r="AK113" s="200"/>
      <c r="AL113" s="200"/>
      <c r="AM113" s="200"/>
      <c r="AN113" s="200"/>
      <c r="AO113" s="200"/>
      <c r="AP113" s="200"/>
      <c r="AQ113" s="200"/>
      <c r="AR113" s="200"/>
      <c r="AS113" s="200"/>
      <c r="AT113" s="200"/>
      <c r="AU113" s="200"/>
      <c r="AV113" s="200"/>
      <c r="AW113" s="200"/>
      <c r="AX113" s="200"/>
      <c r="AY113" s="200"/>
      <c r="AZ113" s="200"/>
      <c r="BA113" s="200"/>
      <c r="BB113" s="200"/>
      <c r="BC113" s="200"/>
      <c r="BD113" s="200"/>
      <c r="BE113" s="200"/>
      <c r="BF113" s="200"/>
      <c r="BG113" s="200"/>
      <c r="BH113" s="200"/>
      <c r="BI113" s="200"/>
      <c r="BJ113" s="200"/>
      <c r="BK113" s="200"/>
      <c r="BL113" s="200"/>
    </row>
    <row r="114" spans="1:64" ht="15.75" hidden="1" customHeight="1" x14ac:dyDescent="0.2">
      <c r="A114" s="200"/>
      <c r="B114" s="200"/>
      <c r="C114" s="200"/>
      <c r="D114" s="202"/>
      <c r="E114" s="202"/>
      <c r="F114" s="202"/>
      <c r="G114" s="200"/>
      <c r="H114" s="200"/>
      <c r="I114" s="200"/>
      <c r="J114" s="200"/>
      <c r="K114" s="200"/>
      <c r="L114" s="200"/>
      <c r="M114" s="200"/>
      <c r="N114" s="200"/>
      <c r="O114" s="200"/>
      <c r="P114" s="200"/>
      <c r="Q114" s="200"/>
      <c r="R114" s="200"/>
      <c r="S114" s="200"/>
      <c r="T114" s="200"/>
      <c r="U114" s="200"/>
      <c r="V114" s="200"/>
      <c r="W114" s="200"/>
      <c r="X114" s="200"/>
      <c r="Y114" s="183"/>
      <c r="Z114" s="200"/>
      <c r="AA114" s="200"/>
      <c r="AB114" s="200"/>
      <c r="AC114" s="200"/>
      <c r="AD114" s="200"/>
      <c r="AE114" s="200"/>
      <c r="AF114" s="200"/>
      <c r="AG114" s="200"/>
      <c r="AH114" s="200"/>
      <c r="AI114" s="200"/>
      <c r="AJ114" s="200"/>
      <c r="AK114" s="200"/>
      <c r="AL114" s="200"/>
      <c r="AM114" s="200"/>
      <c r="AN114" s="200"/>
      <c r="AO114" s="200"/>
      <c r="AP114" s="200"/>
      <c r="AQ114" s="200"/>
      <c r="AR114" s="200"/>
      <c r="AS114" s="200"/>
      <c r="AT114" s="200"/>
      <c r="AU114" s="200"/>
      <c r="AV114" s="200"/>
      <c r="AW114" s="200"/>
      <c r="AX114" s="200"/>
      <c r="AY114" s="200"/>
      <c r="AZ114" s="200"/>
      <c r="BA114" s="200"/>
      <c r="BB114" s="200"/>
      <c r="BC114" s="200"/>
      <c r="BD114" s="200"/>
      <c r="BE114" s="200"/>
      <c r="BF114" s="200"/>
      <c r="BG114" s="200"/>
      <c r="BH114" s="200"/>
      <c r="BI114" s="200"/>
      <c r="BJ114" s="200"/>
      <c r="BK114" s="200"/>
      <c r="BL114" s="200"/>
    </row>
    <row r="115" spans="1:64" ht="15.75" hidden="1" customHeight="1" x14ac:dyDescent="0.2">
      <c r="A115" s="200"/>
      <c r="B115" s="200"/>
      <c r="C115" s="200"/>
      <c r="D115" s="202"/>
      <c r="E115" s="202"/>
      <c r="F115" s="202"/>
      <c r="G115" s="200"/>
      <c r="H115" s="200"/>
      <c r="I115" s="200"/>
      <c r="J115" s="200"/>
      <c r="K115" s="200"/>
      <c r="L115" s="200"/>
      <c r="M115" s="200"/>
      <c r="N115" s="200"/>
      <c r="O115" s="200"/>
      <c r="P115" s="200"/>
      <c r="Q115" s="200"/>
      <c r="R115" s="200"/>
      <c r="S115" s="200"/>
      <c r="T115" s="200"/>
      <c r="U115" s="200"/>
      <c r="V115" s="200"/>
      <c r="W115" s="200"/>
      <c r="X115" s="200"/>
      <c r="Y115" s="183"/>
      <c r="Z115" s="200"/>
      <c r="AA115" s="200"/>
      <c r="AB115" s="200"/>
      <c r="AC115" s="200"/>
      <c r="AD115" s="200"/>
      <c r="AE115" s="200"/>
      <c r="AF115" s="200"/>
      <c r="AG115" s="200"/>
      <c r="AH115" s="200"/>
      <c r="AI115" s="200"/>
      <c r="AJ115" s="200"/>
      <c r="AK115" s="200"/>
      <c r="AL115" s="200"/>
      <c r="AM115" s="200"/>
      <c r="AN115" s="200"/>
      <c r="AO115" s="200"/>
      <c r="AP115" s="200"/>
      <c r="AQ115" s="200"/>
      <c r="AR115" s="200"/>
      <c r="AS115" s="200"/>
      <c r="AT115" s="200"/>
      <c r="AU115" s="200"/>
      <c r="AV115" s="200"/>
      <c r="AW115" s="200"/>
      <c r="AX115" s="200"/>
      <c r="AY115" s="200"/>
      <c r="AZ115" s="200"/>
      <c r="BA115" s="200"/>
      <c r="BB115" s="200"/>
      <c r="BC115" s="200"/>
      <c r="BD115" s="200"/>
      <c r="BE115" s="200"/>
      <c r="BF115" s="200"/>
      <c r="BG115" s="200"/>
      <c r="BH115" s="200"/>
      <c r="BI115" s="200"/>
      <c r="BJ115" s="200"/>
      <c r="BK115" s="200"/>
      <c r="BL115" s="200"/>
    </row>
    <row r="116" spans="1:64" ht="15.75" hidden="1" customHeight="1" x14ac:dyDescent="0.2">
      <c r="A116" s="200"/>
      <c r="B116" s="200"/>
      <c r="C116" s="200"/>
      <c r="D116" s="202"/>
      <c r="E116" s="202"/>
      <c r="F116" s="202"/>
      <c r="G116" s="200"/>
      <c r="H116" s="200"/>
      <c r="I116" s="200"/>
      <c r="J116" s="200"/>
      <c r="K116" s="200"/>
      <c r="L116" s="200"/>
      <c r="M116" s="200"/>
      <c r="N116" s="200"/>
      <c r="O116" s="200"/>
      <c r="P116" s="200"/>
      <c r="Q116" s="200"/>
      <c r="R116" s="200"/>
      <c r="S116" s="200"/>
      <c r="T116" s="200"/>
      <c r="U116" s="200"/>
      <c r="V116" s="200"/>
      <c r="W116" s="200"/>
      <c r="X116" s="200"/>
      <c r="Y116" s="183"/>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c r="AV116" s="200"/>
      <c r="AW116" s="200"/>
      <c r="AX116" s="200"/>
      <c r="AY116" s="200"/>
      <c r="AZ116" s="200"/>
      <c r="BA116" s="200"/>
      <c r="BB116" s="200"/>
      <c r="BC116" s="200"/>
      <c r="BD116" s="200"/>
      <c r="BE116" s="200"/>
      <c r="BF116" s="200"/>
      <c r="BG116" s="200"/>
      <c r="BH116" s="200"/>
      <c r="BI116" s="200"/>
      <c r="BJ116" s="200"/>
      <c r="BK116" s="200"/>
      <c r="BL116" s="200"/>
    </row>
    <row r="117" spans="1:64" ht="15.75" hidden="1" customHeight="1" x14ac:dyDescent="0.2">
      <c r="A117" s="200"/>
      <c r="B117" s="200"/>
      <c r="C117" s="200"/>
      <c r="D117" s="202"/>
      <c r="E117" s="202"/>
      <c r="F117" s="202"/>
      <c r="G117" s="200"/>
      <c r="H117" s="200"/>
      <c r="I117" s="200"/>
      <c r="J117" s="200"/>
      <c r="K117" s="200"/>
      <c r="L117" s="200"/>
      <c r="M117" s="200"/>
      <c r="N117" s="200"/>
      <c r="O117" s="200"/>
      <c r="P117" s="200"/>
      <c r="Q117" s="200"/>
      <c r="R117" s="200"/>
      <c r="S117" s="200"/>
      <c r="T117" s="200"/>
      <c r="U117" s="200"/>
      <c r="V117" s="200"/>
      <c r="W117" s="200"/>
      <c r="X117" s="200"/>
      <c r="Y117" s="183"/>
      <c r="Z117" s="200"/>
      <c r="AA117" s="200"/>
      <c r="AB117" s="200"/>
      <c r="AC117" s="200"/>
      <c r="AD117" s="200"/>
      <c r="AE117" s="200"/>
      <c r="AF117" s="200"/>
      <c r="AG117" s="200"/>
      <c r="AH117" s="200"/>
      <c r="AI117" s="200"/>
      <c r="AJ117" s="200"/>
      <c r="AK117" s="200"/>
      <c r="AL117" s="200"/>
      <c r="AM117" s="200"/>
      <c r="AN117" s="200"/>
      <c r="AO117" s="200"/>
      <c r="AP117" s="200"/>
      <c r="AQ117" s="200"/>
      <c r="AR117" s="200"/>
      <c r="AS117" s="200"/>
      <c r="AT117" s="200"/>
      <c r="AU117" s="200"/>
      <c r="AV117" s="200"/>
      <c r="AW117" s="200"/>
      <c r="AX117" s="200"/>
      <c r="AY117" s="200"/>
      <c r="AZ117" s="200"/>
      <c r="BA117" s="200"/>
      <c r="BB117" s="200"/>
      <c r="BC117" s="200"/>
      <c r="BD117" s="200"/>
      <c r="BE117" s="200"/>
      <c r="BF117" s="200"/>
      <c r="BG117" s="200"/>
      <c r="BH117" s="200"/>
      <c r="BI117" s="200"/>
      <c r="BJ117" s="200"/>
      <c r="BK117" s="200"/>
      <c r="BL117" s="200"/>
    </row>
    <row r="118" spans="1:64" ht="15.75" hidden="1" customHeight="1" x14ac:dyDescent="0.2">
      <c r="A118" s="200"/>
      <c r="B118" s="200"/>
      <c r="C118" s="200"/>
      <c r="D118" s="202"/>
      <c r="E118" s="202"/>
      <c r="F118" s="202"/>
      <c r="G118" s="200"/>
      <c r="H118" s="200"/>
      <c r="I118" s="200"/>
      <c r="J118" s="200"/>
      <c r="K118" s="200"/>
      <c r="L118" s="200"/>
      <c r="M118" s="200"/>
      <c r="N118" s="200"/>
      <c r="O118" s="200"/>
      <c r="P118" s="200"/>
      <c r="Q118" s="200"/>
      <c r="R118" s="200"/>
      <c r="S118" s="200"/>
      <c r="T118" s="200"/>
      <c r="U118" s="200"/>
      <c r="V118" s="200"/>
      <c r="W118" s="200"/>
      <c r="X118" s="200"/>
      <c r="Y118" s="183"/>
      <c r="Z118" s="200"/>
      <c r="AA118" s="200"/>
      <c r="AB118" s="200"/>
      <c r="AC118" s="200"/>
      <c r="AD118" s="200"/>
      <c r="AE118" s="200"/>
      <c r="AF118" s="200"/>
      <c r="AG118" s="200"/>
      <c r="AH118" s="200"/>
      <c r="AI118" s="200"/>
      <c r="AJ118" s="200"/>
      <c r="AK118" s="200"/>
      <c r="AL118" s="200"/>
      <c r="AM118" s="200"/>
      <c r="AN118" s="200"/>
      <c r="AO118" s="200"/>
      <c r="AP118" s="200"/>
      <c r="AQ118" s="200"/>
      <c r="AR118" s="200"/>
      <c r="AS118" s="200"/>
      <c r="AT118" s="200"/>
      <c r="AU118" s="200"/>
      <c r="AV118" s="200"/>
      <c r="AW118" s="200"/>
      <c r="AX118" s="200"/>
      <c r="AY118" s="200"/>
      <c r="AZ118" s="200"/>
      <c r="BA118" s="200"/>
      <c r="BB118" s="200"/>
      <c r="BC118" s="200"/>
      <c r="BD118" s="200"/>
      <c r="BE118" s="200"/>
      <c r="BF118" s="200"/>
      <c r="BG118" s="200"/>
      <c r="BH118" s="200"/>
      <c r="BI118" s="200"/>
      <c r="BJ118" s="200"/>
      <c r="BK118" s="200"/>
      <c r="BL118" s="200"/>
    </row>
    <row r="119" spans="1:64" ht="15.75" hidden="1" customHeight="1" x14ac:dyDescent="0.2">
      <c r="A119" s="200"/>
      <c r="B119" s="200"/>
      <c r="C119" s="200"/>
      <c r="D119" s="202"/>
      <c r="E119" s="202"/>
      <c r="F119" s="202"/>
      <c r="G119" s="200"/>
      <c r="H119" s="200"/>
      <c r="I119" s="200"/>
      <c r="J119" s="200"/>
      <c r="K119" s="200"/>
      <c r="L119" s="200"/>
      <c r="M119" s="200"/>
      <c r="N119" s="200"/>
      <c r="O119" s="200"/>
      <c r="P119" s="200"/>
      <c r="Q119" s="200"/>
      <c r="R119" s="200"/>
      <c r="S119" s="200"/>
      <c r="T119" s="200"/>
      <c r="U119" s="200"/>
      <c r="V119" s="200"/>
      <c r="W119" s="200"/>
      <c r="X119" s="200"/>
      <c r="Y119" s="183"/>
      <c r="Z119" s="200"/>
      <c r="AA119" s="200"/>
      <c r="AB119" s="200"/>
      <c r="AC119" s="200"/>
      <c r="AD119" s="200"/>
      <c r="AE119" s="200"/>
      <c r="AF119" s="200"/>
      <c r="AG119" s="200"/>
      <c r="AH119" s="200"/>
      <c r="AI119" s="200"/>
      <c r="AJ119" s="200"/>
      <c r="AK119" s="200"/>
      <c r="AL119" s="200"/>
      <c r="AM119" s="200"/>
      <c r="AN119" s="200"/>
      <c r="AO119" s="200"/>
      <c r="AP119" s="200"/>
      <c r="AQ119" s="200"/>
      <c r="AR119" s="200"/>
      <c r="AS119" s="200"/>
      <c r="AT119" s="200"/>
      <c r="AU119" s="200"/>
      <c r="AV119" s="200"/>
      <c r="AW119" s="200"/>
      <c r="AX119" s="200"/>
      <c r="AY119" s="200"/>
      <c r="AZ119" s="200"/>
      <c r="BA119" s="200"/>
      <c r="BB119" s="200"/>
      <c r="BC119" s="200"/>
      <c r="BD119" s="200"/>
      <c r="BE119" s="200"/>
      <c r="BF119" s="200"/>
      <c r="BG119" s="200"/>
      <c r="BH119" s="200"/>
      <c r="BI119" s="200"/>
      <c r="BJ119" s="200"/>
      <c r="BK119" s="200"/>
      <c r="BL119" s="200"/>
    </row>
    <row r="120" spans="1:64" ht="15.75" hidden="1" customHeight="1" x14ac:dyDescent="0.2">
      <c r="A120" s="200"/>
      <c r="B120" s="200"/>
      <c r="C120" s="200"/>
      <c r="D120" s="202"/>
      <c r="E120" s="202"/>
      <c r="F120" s="202"/>
      <c r="G120" s="200"/>
      <c r="H120" s="200"/>
      <c r="I120" s="200"/>
      <c r="J120" s="200"/>
      <c r="K120" s="200"/>
      <c r="L120" s="200"/>
      <c r="M120" s="200"/>
      <c r="N120" s="200"/>
      <c r="O120" s="200"/>
      <c r="P120" s="200"/>
      <c r="Q120" s="200"/>
      <c r="R120" s="200"/>
      <c r="S120" s="200"/>
      <c r="T120" s="200"/>
      <c r="U120" s="200"/>
      <c r="V120" s="200"/>
      <c r="W120" s="200"/>
      <c r="X120" s="200"/>
      <c r="Y120" s="183"/>
      <c r="Z120" s="200"/>
      <c r="AA120" s="200"/>
      <c r="AB120" s="200"/>
      <c r="AC120" s="200"/>
      <c r="AD120" s="200"/>
      <c r="AE120" s="200"/>
      <c r="AF120" s="200"/>
      <c r="AG120" s="200"/>
      <c r="AH120" s="200"/>
      <c r="AI120" s="200"/>
      <c r="AJ120" s="200"/>
      <c r="AK120" s="200"/>
      <c r="AL120" s="200"/>
      <c r="AM120" s="200"/>
      <c r="AN120" s="200"/>
      <c r="AO120" s="200"/>
      <c r="AP120" s="200"/>
      <c r="AQ120" s="200"/>
      <c r="AR120" s="200"/>
      <c r="AS120" s="200"/>
      <c r="AT120" s="200"/>
      <c r="AU120" s="200"/>
      <c r="AV120" s="200"/>
      <c r="AW120" s="200"/>
      <c r="AX120" s="200"/>
      <c r="AY120" s="200"/>
      <c r="AZ120" s="200"/>
      <c r="BA120" s="200"/>
      <c r="BB120" s="200"/>
      <c r="BC120" s="200"/>
      <c r="BD120" s="200"/>
      <c r="BE120" s="200"/>
      <c r="BF120" s="200"/>
      <c r="BG120" s="200"/>
      <c r="BH120" s="200"/>
      <c r="BI120" s="200"/>
      <c r="BJ120" s="200"/>
      <c r="BK120" s="200"/>
      <c r="BL120" s="200"/>
    </row>
    <row r="121" spans="1:64" ht="15.75" hidden="1" customHeight="1" x14ac:dyDescent="0.2">
      <c r="A121" s="200"/>
      <c r="B121" s="200"/>
      <c r="C121" s="200"/>
      <c r="D121" s="202"/>
      <c r="E121" s="202"/>
      <c r="F121" s="202"/>
      <c r="G121" s="200"/>
      <c r="H121" s="200"/>
      <c r="I121" s="200"/>
      <c r="J121" s="200"/>
      <c r="K121" s="200"/>
      <c r="L121" s="200"/>
      <c r="M121" s="200"/>
      <c r="N121" s="200"/>
      <c r="O121" s="200"/>
      <c r="P121" s="200"/>
      <c r="Q121" s="200"/>
      <c r="R121" s="200"/>
      <c r="S121" s="200"/>
      <c r="T121" s="200"/>
      <c r="U121" s="200"/>
      <c r="V121" s="200"/>
      <c r="W121" s="200"/>
      <c r="X121" s="200"/>
      <c r="Y121" s="183"/>
      <c r="Z121" s="200"/>
      <c r="AA121" s="200"/>
      <c r="AB121" s="200"/>
      <c r="AC121" s="200"/>
      <c r="AD121" s="200"/>
      <c r="AE121" s="200"/>
      <c r="AF121" s="200"/>
      <c r="AG121" s="200"/>
      <c r="AH121" s="200"/>
      <c r="AI121" s="200"/>
      <c r="AJ121" s="200"/>
      <c r="AK121" s="200"/>
      <c r="AL121" s="200"/>
      <c r="AM121" s="200"/>
      <c r="AN121" s="200"/>
      <c r="AO121" s="200"/>
      <c r="AP121" s="200"/>
      <c r="AQ121" s="200"/>
      <c r="AR121" s="200"/>
      <c r="AS121" s="200"/>
      <c r="AT121" s="200"/>
      <c r="AU121" s="200"/>
      <c r="AV121" s="200"/>
      <c r="AW121" s="200"/>
      <c r="AX121" s="200"/>
      <c r="AY121" s="200"/>
      <c r="AZ121" s="200"/>
      <c r="BA121" s="200"/>
      <c r="BB121" s="200"/>
      <c r="BC121" s="200"/>
      <c r="BD121" s="200"/>
      <c r="BE121" s="200"/>
      <c r="BF121" s="200"/>
      <c r="BG121" s="200"/>
      <c r="BH121" s="200"/>
      <c r="BI121" s="200"/>
      <c r="BJ121" s="200"/>
      <c r="BK121" s="200"/>
      <c r="BL121" s="200"/>
    </row>
    <row r="122" spans="1:64" ht="15.75" hidden="1" customHeight="1" x14ac:dyDescent="0.2">
      <c r="A122" s="200"/>
      <c r="B122" s="200"/>
      <c r="C122" s="200"/>
      <c r="D122" s="202"/>
      <c r="E122" s="202"/>
      <c r="F122" s="202"/>
      <c r="G122" s="200"/>
      <c r="H122" s="200"/>
      <c r="I122" s="200"/>
      <c r="J122" s="200"/>
      <c r="K122" s="200"/>
      <c r="L122" s="200"/>
      <c r="M122" s="200"/>
      <c r="N122" s="200"/>
      <c r="O122" s="200"/>
      <c r="P122" s="200"/>
      <c r="Q122" s="200"/>
      <c r="R122" s="200"/>
      <c r="S122" s="200"/>
      <c r="T122" s="200"/>
      <c r="U122" s="200"/>
      <c r="V122" s="200"/>
      <c r="W122" s="200"/>
      <c r="X122" s="200"/>
      <c r="Y122" s="183"/>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c r="AV122" s="200"/>
      <c r="AW122" s="200"/>
      <c r="AX122" s="200"/>
      <c r="AY122" s="200"/>
      <c r="AZ122" s="200"/>
      <c r="BA122" s="200"/>
      <c r="BB122" s="200"/>
      <c r="BC122" s="200"/>
      <c r="BD122" s="200"/>
      <c r="BE122" s="200"/>
      <c r="BF122" s="200"/>
      <c r="BG122" s="200"/>
      <c r="BH122" s="200"/>
      <c r="BI122" s="200"/>
      <c r="BJ122" s="200"/>
      <c r="BK122" s="200"/>
      <c r="BL122" s="200"/>
    </row>
    <row r="123" spans="1:64" ht="15.75" hidden="1" customHeight="1" x14ac:dyDescent="0.2">
      <c r="A123" s="200"/>
      <c r="B123" s="200"/>
      <c r="C123" s="200"/>
      <c r="D123" s="202"/>
      <c r="E123" s="202"/>
      <c r="F123" s="202"/>
      <c r="G123" s="200"/>
      <c r="H123" s="200"/>
      <c r="I123" s="200"/>
      <c r="J123" s="200"/>
      <c r="K123" s="200"/>
      <c r="L123" s="200"/>
      <c r="M123" s="200"/>
      <c r="N123" s="200"/>
      <c r="O123" s="200"/>
      <c r="P123" s="200"/>
      <c r="Q123" s="200"/>
      <c r="R123" s="200"/>
      <c r="S123" s="200"/>
      <c r="T123" s="200"/>
      <c r="U123" s="200"/>
      <c r="V123" s="200"/>
      <c r="W123" s="200"/>
      <c r="X123" s="200"/>
      <c r="Y123" s="183"/>
      <c r="Z123" s="200"/>
      <c r="AA123" s="200"/>
      <c r="AB123" s="200"/>
      <c r="AC123" s="200"/>
      <c r="AD123" s="200"/>
      <c r="AE123" s="200"/>
      <c r="AF123" s="200"/>
      <c r="AG123" s="200"/>
      <c r="AH123" s="200"/>
      <c r="AI123" s="200"/>
      <c r="AJ123" s="200"/>
      <c r="AK123" s="200"/>
      <c r="AL123" s="200"/>
      <c r="AM123" s="200"/>
      <c r="AN123" s="200"/>
      <c r="AO123" s="200"/>
      <c r="AP123" s="200"/>
      <c r="AQ123" s="200"/>
      <c r="AR123" s="200"/>
      <c r="AS123" s="200"/>
      <c r="AT123" s="200"/>
      <c r="AU123" s="200"/>
      <c r="AV123" s="200"/>
      <c r="AW123" s="200"/>
      <c r="AX123" s="200"/>
      <c r="AY123" s="200"/>
      <c r="AZ123" s="200"/>
      <c r="BA123" s="200"/>
      <c r="BB123" s="200"/>
      <c r="BC123" s="200"/>
      <c r="BD123" s="200"/>
      <c r="BE123" s="200"/>
      <c r="BF123" s="200"/>
      <c r="BG123" s="200"/>
      <c r="BH123" s="200"/>
      <c r="BI123" s="200"/>
      <c r="BJ123" s="200"/>
      <c r="BK123" s="200"/>
      <c r="BL123" s="200"/>
    </row>
    <row r="124" spans="1:64" ht="15.75" hidden="1" customHeight="1" x14ac:dyDescent="0.2">
      <c r="A124" s="200"/>
      <c r="B124" s="200"/>
      <c r="C124" s="200"/>
      <c r="D124" s="202"/>
      <c r="E124" s="202"/>
      <c r="F124" s="202"/>
      <c r="G124" s="200"/>
      <c r="H124" s="200"/>
      <c r="I124" s="200"/>
      <c r="J124" s="200"/>
      <c r="K124" s="200"/>
      <c r="L124" s="200"/>
      <c r="M124" s="200"/>
      <c r="N124" s="200"/>
      <c r="O124" s="200"/>
      <c r="P124" s="200"/>
      <c r="Q124" s="200"/>
      <c r="R124" s="200"/>
      <c r="S124" s="200"/>
      <c r="T124" s="200"/>
      <c r="U124" s="200"/>
      <c r="V124" s="200"/>
      <c r="W124" s="200"/>
      <c r="X124" s="200"/>
      <c r="Y124" s="183"/>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c r="AV124" s="200"/>
      <c r="AW124" s="200"/>
      <c r="AX124" s="200"/>
      <c r="AY124" s="200"/>
      <c r="AZ124" s="200"/>
      <c r="BA124" s="200"/>
      <c r="BB124" s="200"/>
      <c r="BC124" s="200"/>
      <c r="BD124" s="200"/>
      <c r="BE124" s="200"/>
      <c r="BF124" s="200"/>
      <c r="BG124" s="200"/>
      <c r="BH124" s="200"/>
      <c r="BI124" s="200"/>
      <c r="BJ124" s="200"/>
      <c r="BK124" s="200"/>
      <c r="BL124" s="200"/>
    </row>
    <row r="125" spans="1:64" ht="15.75" hidden="1" customHeight="1" x14ac:dyDescent="0.2">
      <c r="A125" s="200"/>
      <c r="B125" s="200"/>
      <c r="C125" s="200"/>
      <c r="D125" s="202"/>
      <c r="E125" s="202"/>
      <c r="F125" s="202"/>
      <c r="G125" s="200"/>
      <c r="H125" s="200"/>
      <c r="I125" s="200"/>
      <c r="J125" s="200"/>
      <c r="K125" s="200"/>
      <c r="L125" s="200"/>
      <c r="M125" s="200"/>
      <c r="N125" s="200"/>
      <c r="O125" s="200"/>
      <c r="P125" s="200"/>
      <c r="Q125" s="200"/>
      <c r="R125" s="200"/>
      <c r="S125" s="200"/>
      <c r="T125" s="200"/>
      <c r="U125" s="200"/>
      <c r="V125" s="200"/>
      <c r="W125" s="200"/>
      <c r="X125" s="200"/>
      <c r="Y125" s="183"/>
      <c r="Z125" s="200"/>
      <c r="AA125" s="200"/>
      <c r="AB125" s="200"/>
      <c r="AC125" s="200"/>
      <c r="AD125" s="200"/>
      <c r="AE125" s="200"/>
      <c r="AF125" s="200"/>
      <c r="AG125" s="200"/>
      <c r="AH125" s="200"/>
      <c r="AI125" s="200"/>
      <c r="AJ125" s="200"/>
      <c r="AK125" s="200"/>
      <c r="AL125" s="200"/>
      <c r="AM125" s="200"/>
      <c r="AN125" s="200"/>
      <c r="AO125" s="200"/>
      <c r="AP125" s="200"/>
      <c r="AQ125" s="200"/>
      <c r="AR125" s="200"/>
      <c r="AS125" s="200"/>
      <c r="AT125" s="200"/>
      <c r="AU125" s="200"/>
      <c r="AV125" s="200"/>
      <c r="AW125" s="200"/>
      <c r="AX125" s="200"/>
      <c r="AY125" s="200"/>
      <c r="AZ125" s="200"/>
      <c r="BA125" s="200"/>
      <c r="BB125" s="200"/>
      <c r="BC125" s="200"/>
      <c r="BD125" s="200"/>
      <c r="BE125" s="200"/>
      <c r="BF125" s="200"/>
      <c r="BG125" s="200"/>
      <c r="BH125" s="200"/>
      <c r="BI125" s="200"/>
      <c r="BJ125" s="200"/>
      <c r="BK125" s="200"/>
      <c r="BL125" s="200"/>
    </row>
    <row r="126" spans="1:64" ht="15.75" hidden="1" customHeight="1" x14ac:dyDescent="0.2">
      <c r="A126" s="200"/>
      <c r="B126" s="200"/>
      <c r="C126" s="200"/>
      <c r="D126" s="202"/>
      <c r="E126" s="202"/>
      <c r="F126" s="202"/>
      <c r="G126" s="200"/>
      <c r="H126" s="200"/>
      <c r="I126" s="200"/>
      <c r="J126" s="200"/>
      <c r="K126" s="200"/>
      <c r="L126" s="200"/>
      <c r="M126" s="200"/>
      <c r="N126" s="200"/>
      <c r="O126" s="200"/>
      <c r="P126" s="200"/>
      <c r="Q126" s="200"/>
      <c r="R126" s="200"/>
      <c r="S126" s="200"/>
      <c r="T126" s="200"/>
      <c r="U126" s="200"/>
      <c r="V126" s="200"/>
      <c r="W126" s="200"/>
      <c r="X126" s="200"/>
      <c r="Y126" s="183"/>
      <c r="Z126" s="200"/>
      <c r="AA126" s="200"/>
      <c r="AB126" s="200"/>
      <c r="AC126" s="200"/>
      <c r="AD126" s="200"/>
      <c r="AE126" s="200"/>
      <c r="AF126" s="200"/>
      <c r="AG126" s="200"/>
      <c r="AH126" s="200"/>
      <c r="AI126" s="200"/>
      <c r="AJ126" s="200"/>
      <c r="AK126" s="200"/>
      <c r="AL126" s="200"/>
      <c r="AM126" s="200"/>
      <c r="AN126" s="200"/>
      <c r="AO126" s="200"/>
      <c r="AP126" s="200"/>
      <c r="AQ126" s="200"/>
      <c r="AR126" s="200"/>
      <c r="AS126" s="200"/>
      <c r="AT126" s="200"/>
      <c r="AU126" s="200"/>
      <c r="AV126" s="200"/>
      <c r="AW126" s="200"/>
      <c r="AX126" s="200"/>
      <c r="AY126" s="200"/>
      <c r="AZ126" s="200"/>
      <c r="BA126" s="200"/>
      <c r="BB126" s="200"/>
      <c r="BC126" s="200"/>
      <c r="BD126" s="200"/>
      <c r="BE126" s="200"/>
      <c r="BF126" s="200"/>
      <c r="BG126" s="200"/>
      <c r="BH126" s="200"/>
      <c r="BI126" s="200"/>
      <c r="BJ126" s="200"/>
      <c r="BK126" s="200"/>
      <c r="BL126" s="200"/>
    </row>
    <row r="127" spans="1:64" ht="15.75" hidden="1" customHeight="1" x14ac:dyDescent="0.2">
      <c r="A127" s="200"/>
      <c r="B127" s="200"/>
      <c r="C127" s="200"/>
      <c r="D127" s="202"/>
      <c r="E127" s="202"/>
      <c r="F127" s="202"/>
      <c r="G127" s="200"/>
      <c r="H127" s="200"/>
      <c r="I127" s="200"/>
      <c r="J127" s="200"/>
      <c r="K127" s="200"/>
      <c r="L127" s="200"/>
      <c r="M127" s="200"/>
      <c r="N127" s="200"/>
      <c r="O127" s="200"/>
      <c r="P127" s="200"/>
      <c r="Q127" s="200"/>
      <c r="R127" s="200"/>
      <c r="S127" s="200"/>
      <c r="T127" s="200"/>
      <c r="U127" s="200"/>
      <c r="V127" s="200"/>
      <c r="W127" s="200"/>
      <c r="X127" s="200"/>
      <c r="Y127" s="183"/>
      <c r="Z127" s="200"/>
      <c r="AA127" s="200"/>
      <c r="AB127" s="200"/>
      <c r="AC127" s="200"/>
      <c r="AD127" s="200"/>
      <c r="AE127" s="200"/>
      <c r="AF127" s="200"/>
      <c r="AG127" s="200"/>
      <c r="AH127" s="200"/>
      <c r="AI127" s="200"/>
      <c r="AJ127" s="200"/>
      <c r="AK127" s="200"/>
      <c r="AL127" s="200"/>
      <c r="AM127" s="200"/>
      <c r="AN127" s="200"/>
      <c r="AO127" s="200"/>
      <c r="AP127" s="200"/>
      <c r="AQ127" s="200"/>
      <c r="AR127" s="200"/>
      <c r="AS127" s="200"/>
      <c r="AT127" s="200"/>
      <c r="AU127" s="200"/>
      <c r="AV127" s="200"/>
      <c r="AW127" s="200"/>
      <c r="AX127" s="200"/>
      <c r="AY127" s="200"/>
      <c r="AZ127" s="200"/>
      <c r="BA127" s="200"/>
      <c r="BB127" s="200"/>
      <c r="BC127" s="200"/>
      <c r="BD127" s="200"/>
      <c r="BE127" s="200"/>
      <c r="BF127" s="200"/>
      <c r="BG127" s="200"/>
      <c r="BH127" s="200"/>
      <c r="BI127" s="200"/>
      <c r="BJ127" s="200"/>
      <c r="BK127" s="200"/>
      <c r="BL127" s="200"/>
    </row>
    <row r="128" spans="1:64" ht="15.75" hidden="1" customHeight="1" x14ac:dyDescent="0.2">
      <c r="A128" s="200"/>
      <c r="B128" s="200"/>
      <c r="C128" s="200"/>
      <c r="D128" s="202"/>
      <c r="E128" s="202"/>
      <c r="F128" s="202"/>
      <c r="G128" s="200"/>
      <c r="H128" s="200"/>
      <c r="I128" s="200"/>
      <c r="J128" s="200"/>
      <c r="K128" s="200"/>
      <c r="L128" s="200"/>
      <c r="M128" s="200"/>
      <c r="N128" s="200"/>
      <c r="O128" s="200"/>
      <c r="P128" s="200"/>
      <c r="Q128" s="200"/>
      <c r="R128" s="200"/>
      <c r="S128" s="200"/>
      <c r="T128" s="200"/>
      <c r="U128" s="200"/>
      <c r="V128" s="200"/>
      <c r="W128" s="200"/>
      <c r="X128" s="200"/>
      <c r="Y128" s="183"/>
      <c r="Z128" s="200"/>
      <c r="AA128" s="200"/>
      <c r="AB128" s="200"/>
      <c r="AC128" s="200"/>
      <c r="AD128" s="200"/>
      <c r="AE128" s="200"/>
      <c r="AF128" s="200"/>
      <c r="AG128" s="200"/>
      <c r="AH128" s="200"/>
      <c r="AI128" s="200"/>
      <c r="AJ128" s="200"/>
      <c r="AK128" s="200"/>
      <c r="AL128" s="200"/>
      <c r="AM128" s="200"/>
      <c r="AN128" s="200"/>
      <c r="AO128" s="200"/>
      <c r="AP128" s="200"/>
      <c r="AQ128" s="200"/>
      <c r="AR128" s="200"/>
      <c r="AS128" s="200"/>
      <c r="AT128" s="200"/>
      <c r="AU128" s="200"/>
      <c r="AV128" s="200"/>
      <c r="AW128" s="200"/>
      <c r="AX128" s="200"/>
      <c r="AY128" s="200"/>
      <c r="AZ128" s="200"/>
      <c r="BA128" s="200"/>
      <c r="BB128" s="200"/>
      <c r="BC128" s="200"/>
      <c r="BD128" s="200"/>
      <c r="BE128" s="200"/>
      <c r="BF128" s="200"/>
      <c r="BG128" s="200"/>
      <c r="BH128" s="200"/>
      <c r="BI128" s="200"/>
      <c r="BJ128" s="200"/>
      <c r="BK128" s="200"/>
      <c r="BL128" s="200"/>
    </row>
    <row r="129" spans="1:64" ht="15.75" hidden="1" customHeight="1" x14ac:dyDescent="0.2">
      <c r="A129" s="200"/>
      <c r="B129" s="200"/>
      <c r="C129" s="200"/>
      <c r="D129" s="202"/>
      <c r="E129" s="202"/>
      <c r="F129" s="202"/>
      <c r="G129" s="200"/>
      <c r="H129" s="200"/>
      <c r="I129" s="200"/>
      <c r="J129" s="200"/>
      <c r="K129" s="200"/>
      <c r="L129" s="200"/>
      <c r="M129" s="200"/>
      <c r="N129" s="200"/>
      <c r="O129" s="200"/>
      <c r="P129" s="200"/>
      <c r="Q129" s="200"/>
      <c r="R129" s="200"/>
      <c r="S129" s="200"/>
      <c r="T129" s="200"/>
      <c r="U129" s="200"/>
      <c r="V129" s="200"/>
      <c r="W129" s="200"/>
      <c r="X129" s="200"/>
      <c r="Y129" s="183"/>
      <c r="Z129" s="200"/>
      <c r="AA129" s="200"/>
      <c r="AB129" s="200"/>
      <c r="AC129" s="200"/>
      <c r="AD129" s="200"/>
      <c r="AE129" s="200"/>
      <c r="AF129" s="200"/>
      <c r="AG129" s="200"/>
      <c r="AH129" s="200"/>
      <c r="AI129" s="200"/>
      <c r="AJ129" s="200"/>
      <c r="AK129" s="200"/>
      <c r="AL129" s="200"/>
      <c r="AM129" s="200"/>
      <c r="AN129" s="200"/>
      <c r="AO129" s="200"/>
      <c r="AP129" s="200"/>
      <c r="AQ129" s="200"/>
      <c r="AR129" s="200"/>
      <c r="AS129" s="200"/>
      <c r="AT129" s="200"/>
      <c r="AU129" s="200"/>
      <c r="AV129" s="200"/>
      <c r="AW129" s="200"/>
      <c r="AX129" s="200"/>
      <c r="AY129" s="200"/>
      <c r="AZ129" s="200"/>
      <c r="BA129" s="200"/>
      <c r="BB129" s="200"/>
      <c r="BC129" s="200"/>
      <c r="BD129" s="200"/>
      <c r="BE129" s="200"/>
      <c r="BF129" s="200"/>
      <c r="BG129" s="200"/>
      <c r="BH129" s="200"/>
      <c r="BI129" s="200"/>
      <c r="BJ129" s="200"/>
      <c r="BK129" s="200"/>
      <c r="BL129" s="200"/>
    </row>
    <row r="130" spans="1:64" ht="15.75" hidden="1" customHeight="1" x14ac:dyDescent="0.2">
      <c r="A130" s="200"/>
      <c r="B130" s="200"/>
      <c r="C130" s="200"/>
      <c r="D130" s="202"/>
      <c r="E130" s="202"/>
      <c r="F130" s="202"/>
      <c r="G130" s="200"/>
      <c r="H130" s="200"/>
      <c r="I130" s="200"/>
      <c r="J130" s="200"/>
      <c r="K130" s="200"/>
      <c r="L130" s="200"/>
      <c r="M130" s="200"/>
      <c r="N130" s="200"/>
      <c r="O130" s="200"/>
      <c r="P130" s="200"/>
      <c r="Q130" s="200"/>
      <c r="R130" s="200"/>
      <c r="S130" s="200"/>
      <c r="T130" s="200"/>
      <c r="U130" s="200"/>
      <c r="V130" s="200"/>
      <c r="W130" s="200"/>
      <c r="X130" s="200"/>
      <c r="Y130" s="183"/>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c r="AV130" s="200"/>
      <c r="AW130" s="200"/>
      <c r="AX130" s="200"/>
      <c r="AY130" s="200"/>
      <c r="AZ130" s="200"/>
      <c r="BA130" s="200"/>
      <c r="BB130" s="200"/>
      <c r="BC130" s="200"/>
      <c r="BD130" s="200"/>
      <c r="BE130" s="200"/>
      <c r="BF130" s="200"/>
      <c r="BG130" s="200"/>
      <c r="BH130" s="200"/>
      <c r="BI130" s="200"/>
      <c r="BJ130" s="200"/>
      <c r="BK130" s="200"/>
      <c r="BL130" s="200"/>
    </row>
    <row r="131" spans="1:64" ht="15.75" hidden="1" customHeight="1" x14ac:dyDescent="0.2">
      <c r="A131" s="200"/>
      <c r="B131" s="200"/>
      <c r="C131" s="200"/>
      <c r="D131" s="202"/>
      <c r="E131" s="202"/>
      <c r="F131" s="202"/>
      <c r="G131" s="200"/>
      <c r="H131" s="200"/>
      <c r="I131" s="200"/>
      <c r="J131" s="200"/>
      <c r="K131" s="200"/>
      <c r="L131" s="200"/>
      <c r="M131" s="200"/>
      <c r="N131" s="200"/>
      <c r="O131" s="200"/>
      <c r="P131" s="200"/>
      <c r="Q131" s="200"/>
      <c r="R131" s="200"/>
      <c r="S131" s="200"/>
      <c r="T131" s="200"/>
      <c r="U131" s="200"/>
      <c r="V131" s="200"/>
      <c r="W131" s="200"/>
      <c r="X131" s="200"/>
      <c r="Y131" s="183"/>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0"/>
      <c r="AY131" s="200"/>
      <c r="AZ131" s="200"/>
      <c r="BA131" s="200"/>
      <c r="BB131" s="200"/>
      <c r="BC131" s="200"/>
      <c r="BD131" s="200"/>
      <c r="BE131" s="200"/>
      <c r="BF131" s="200"/>
      <c r="BG131" s="200"/>
      <c r="BH131" s="200"/>
      <c r="BI131" s="200"/>
      <c r="BJ131" s="200"/>
      <c r="BK131" s="200"/>
      <c r="BL131" s="200"/>
    </row>
    <row r="132" spans="1:64" ht="15.75" hidden="1" customHeight="1" x14ac:dyDescent="0.2">
      <c r="A132" s="200"/>
      <c r="B132" s="200"/>
      <c r="C132" s="200"/>
      <c r="D132" s="202"/>
      <c r="E132" s="202"/>
      <c r="F132" s="202"/>
      <c r="G132" s="200"/>
      <c r="H132" s="200"/>
      <c r="I132" s="200"/>
      <c r="J132" s="200"/>
      <c r="K132" s="200"/>
      <c r="L132" s="200"/>
      <c r="M132" s="200"/>
      <c r="N132" s="200"/>
      <c r="O132" s="200"/>
      <c r="P132" s="200"/>
      <c r="Q132" s="200"/>
      <c r="R132" s="200"/>
      <c r="S132" s="200"/>
      <c r="T132" s="200"/>
      <c r="U132" s="200"/>
      <c r="V132" s="200"/>
      <c r="W132" s="200"/>
      <c r="X132" s="200"/>
      <c r="Y132" s="183"/>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c r="AV132" s="200"/>
      <c r="AW132" s="200"/>
      <c r="AX132" s="200"/>
      <c r="AY132" s="200"/>
      <c r="AZ132" s="200"/>
      <c r="BA132" s="200"/>
      <c r="BB132" s="200"/>
      <c r="BC132" s="200"/>
      <c r="BD132" s="200"/>
      <c r="BE132" s="200"/>
      <c r="BF132" s="200"/>
      <c r="BG132" s="200"/>
      <c r="BH132" s="200"/>
      <c r="BI132" s="200"/>
      <c r="BJ132" s="200"/>
      <c r="BK132" s="200"/>
      <c r="BL132" s="200"/>
    </row>
    <row r="133" spans="1:64" ht="15.75" hidden="1" customHeight="1" x14ac:dyDescent="0.2">
      <c r="A133" s="200"/>
      <c r="B133" s="200"/>
      <c r="C133" s="200"/>
      <c r="D133" s="202"/>
      <c r="E133" s="202"/>
      <c r="F133" s="202"/>
      <c r="G133" s="200"/>
      <c r="H133" s="200"/>
      <c r="I133" s="200"/>
      <c r="J133" s="200"/>
      <c r="K133" s="200"/>
      <c r="L133" s="200"/>
      <c r="M133" s="200"/>
      <c r="N133" s="200"/>
      <c r="O133" s="200"/>
      <c r="P133" s="200"/>
      <c r="Q133" s="200"/>
      <c r="R133" s="200"/>
      <c r="S133" s="200"/>
      <c r="T133" s="200"/>
      <c r="U133" s="200"/>
      <c r="V133" s="200"/>
      <c r="W133" s="200"/>
      <c r="X133" s="200"/>
      <c r="Y133" s="183"/>
      <c r="Z133" s="200"/>
      <c r="AA133" s="200"/>
      <c r="AB133" s="200"/>
      <c r="AC133" s="200"/>
      <c r="AD133" s="200"/>
      <c r="AE133" s="200"/>
      <c r="AF133" s="200"/>
      <c r="AG133" s="200"/>
      <c r="AH133" s="200"/>
      <c r="AI133" s="200"/>
      <c r="AJ133" s="200"/>
      <c r="AK133" s="200"/>
      <c r="AL133" s="200"/>
      <c r="AM133" s="200"/>
      <c r="AN133" s="200"/>
      <c r="AO133" s="200"/>
      <c r="AP133" s="200"/>
      <c r="AQ133" s="200"/>
      <c r="AR133" s="200"/>
      <c r="AS133" s="200"/>
      <c r="AT133" s="200"/>
      <c r="AU133" s="200"/>
      <c r="AV133" s="200"/>
      <c r="AW133" s="200"/>
      <c r="AX133" s="200"/>
      <c r="AY133" s="200"/>
      <c r="AZ133" s="200"/>
      <c r="BA133" s="200"/>
      <c r="BB133" s="200"/>
      <c r="BC133" s="200"/>
      <c r="BD133" s="200"/>
      <c r="BE133" s="200"/>
      <c r="BF133" s="200"/>
      <c r="BG133" s="200"/>
      <c r="BH133" s="200"/>
      <c r="BI133" s="200"/>
      <c r="BJ133" s="200"/>
      <c r="BK133" s="200"/>
      <c r="BL133" s="200"/>
    </row>
    <row r="134" spans="1:64" ht="15.75" hidden="1" customHeight="1" x14ac:dyDescent="0.2">
      <c r="A134" s="200"/>
      <c r="B134" s="200"/>
      <c r="C134" s="200"/>
      <c r="D134" s="202"/>
      <c r="E134" s="202"/>
      <c r="F134" s="202"/>
      <c r="G134" s="200"/>
      <c r="H134" s="200"/>
      <c r="I134" s="200"/>
      <c r="J134" s="200"/>
      <c r="K134" s="200"/>
      <c r="L134" s="200"/>
      <c r="M134" s="200"/>
      <c r="N134" s="200"/>
      <c r="O134" s="200"/>
      <c r="P134" s="200"/>
      <c r="Q134" s="200"/>
      <c r="R134" s="200"/>
      <c r="S134" s="200"/>
      <c r="T134" s="200"/>
      <c r="U134" s="200"/>
      <c r="V134" s="200"/>
      <c r="W134" s="200"/>
      <c r="X134" s="200"/>
      <c r="Y134" s="183"/>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0"/>
      <c r="BA134" s="200"/>
      <c r="BB134" s="200"/>
      <c r="BC134" s="200"/>
      <c r="BD134" s="200"/>
      <c r="BE134" s="200"/>
      <c r="BF134" s="200"/>
      <c r="BG134" s="200"/>
      <c r="BH134" s="200"/>
      <c r="BI134" s="200"/>
      <c r="BJ134" s="200"/>
      <c r="BK134" s="200"/>
      <c r="BL134" s="200"/>
    </row>
    <row r="135" spans="1:64" ht="15.75" hidden="1" customHeight="1" x14ac:dyDescent="0.2">
      <c r="A135" s="200"/>
      <c r="B135" s="200"/>
      <c r="C135" s="200"/>
      <c r="D135" s="202"/>
      <c r="E135" s="202"/>
      <c r="F135" s="202"/>
      <c r="G135" s="200"/>
      <c r="H135" s="200"/>
      <c r="I135" s="200"/>
      <c r="J135" s="200"/>
      <c r="K135" s="200"/>
      <c r="L135" s="200"/>
      <c r="M135" s="200"/>
      <c r="N135" s="200"/>
      <c r="O135" s="200"/>
      <c r="P135" s="200"/>
      <c r="Q135" s="200"/>
      <c r="R135" s="200"/>
      <c r="S135" s="200"/>
      <c r="T135" s="200"/>
      <c r="U135" s="200"/>
      <c r="V135" s="200"/>
      <c r="W135" s="200"/>
      <c r="X135" s="200"/>
      <c r="Y135" s="183"/>
      <c r="Z135" s="200"/>
      <c r="AA135" s="200"/>
      <c r="AB135" s="200"/>
      <c r="AC135" s="200"/>
      <c r="AD135" s="200"/>
      <c r="AE135" s="200"/>
      <c r="AF135" s="200"/>
      <c r="AG135" s="200"/>
      <c r="AH135" s="200"/>
      <c r="AI135" s="200"/>
      <c r="AJ135" s="200"/>
      <c r="AK135" s="200"/>
      <c r="AL135" s="200"/>
      <c r="AM135" s="200"/>
      <c r="AN135" s="200"/>
      <c r="AO135" s="200"/>
      <c r="AP135" s="200"/>
      <c r="AQ135" s="200"/>
      <c r="AR135" s="200"/>
      <c r="AS135" s="200"/>
      <c r="AT135" s="200"/>
      <c r="AU135" s="200"/>
      <c r="AV135" s="200"/>
      <c r="AW135" s="200"/>
      <c r="AX135" s="200"/>
      <c r="AY135" s="200"/>
      <c r="AZ135" s="200"/>
      <c r="BA135" s="200"/>
      <c r="BB135" s="200"/>
      <c r="BC135" s="200"/>
      <c r="BD135" s="200"/>
      <c r="BE135" s="200"/>
      <c r="BF135" s="200"/>
      <c r="BG135" s="200"/>
      <c r="BH135" s="200"/>
      <c r="BI135" s="200"/>
      <c r="BJ135" s="200"/>
      <c r="BK135" s="200"/>
      <c r="BL135" s="200"/>
    </row>
    <row r="136" spans="1:64" ht="15.75" hidden="1" customHeight="1" x14ac:dyDescent="0.2">
      <c r="A136" s="200"/>
      <c r="B136" s="200"/>
      <c r="C136" s="200"/>
      <c r="D136" s="202"/>
      <c r="E136" s="202"/>
      <c r="F136" s="202"/>
      <c r="G136" s="200"/>
      <c r="H136" s="200"/>
      <c r="I136" s="200"/>
      <c r="J136" s="200"/>
      <c r="K136" s="200"/>
      <c r="L136" s="200"/>
      <c r="M136" s="200"/>
      <c r="N136" s="200"/>
      <c r="O136" s="200"/>
      <c r="P136" s="200"/>
      <c r="Q136" s="200"/>
      <c r="R136" s="200"/>
      <c r="S136" s="200"/>
      <c r="T136" s="200"/>
      <c r="U136" s="200"/>
      <c r="V136" s="200"/>
      <c r="W136" s="200"/>
      <c r="X136" s="200"/>
      <c r="Y136" s="183"/>
      <c r="Z136" s="200"/>
      <c r="AA136" s="200"/>
      <c r="AB136" s="200"/>
      <c r="AC136" s="200"/>
      <c r="AD136" s="200"/>
      <c r="AE136" s="200"/>
      <c r="AF136" s="200"/>
      <c r="AG136" s="200"/>
      <c r="AH136" s="200"/>
      <c r="AI136" s="200"/>
      <c r="AJ136" s="200"/>
      <c r="AK136" s="200"/>
      <c r="AL136" s="200"/>
      <c r="AM136" s="200"/>
      <c r="AN136" s="200"/>
      <c r="AO136" s="200"/>
      <c r="AP136" s="200"/>
      <c r="AQ136" s="200"/>
      <c r="AR136" s="200"/>
      <c r="AS136" s="200"/>
      <c r="AT136" s="200"/>
      <c r="AU136" s="200"/>
      <c r="AV136" s="200"/>
      <c r="AW136" s="200"/>
      <c r="AX136" s="200"/>
      <c r="AY136" s="200"/>
      <c r="AZ136" s="200"/>
      <c r="BA136" s="200"/>
      <c r="BB136" s="200"/>
      <c r="BC136" s="200"/>
      <c r="BD136" s="200"/>
      <c r="BE136" s="200"/>
      <c r="BF136" s="200"/>
      <c r="BG136" s="200"/>
      <c r="BH136" s="200"/>
      <c r="BI136" s="200"/>
      <c r="BJ136" s="200"/>
      <c r="BK136" s="200"/>
      <c r="BL136" s="200"/>
    </row>
    <row r="137" spans="1:64" ht="15.75" hidden="1" customHeight="1" x14ac:dyDescent="0.2">
      <c r="A137" s="200"/>
      <c r="B137" s="200"/>
      <c r="C137" s="200"/>
      <c r="D137" s="202"/>
      <c r="E137" s="202"/>
      <c r="F137" s="202"/>
      <c r="G137" s="200"/>
      <c r="H137" s="200"/>
      <c r="I137" s="200"/>
      <c r="J137" s="200"/>
      <c r="K137" s="200"/>
      <c r="L137" s="200"/>
      <c r="M137" s="200"/>
      <c r="N137" s="200"/>
      <c r="O137" s="200"/>
      <c r="P137" s="200"/>
      <c r="Q137" s="200"/>
      <c r="R137" s="200"/>
      <c r="S137" s="200"/>
      <c r="T137" s="200"/>
      <c r="U137" s="200"/>
      <c r="V137" s="200"/>
      <c r="W137" s="200"/>
      <c r="X137" s="200"/>
      <c r="Y137" s="183"/>
      <c r="Z137" s="200"/>
      <c r="AA137" s="200"/>
      <c r="AB137" s="200"/>
      <c r="AC137" s="200"/>
      <c r="AD137" s="200"/>
      <c r="AE137" s="200"/>
      <c r="AF137" s="200"/>
      <c r="AG137" s="200"/>
      <c r="AH137" s="200"/>
      <c r="AI137" s="200"/>
      <c r="AJ137" s="200"/>
      <c r="AK137" s="200"/>
      <c r="AL137" s="200"/>
      <c r="AM137" s="200"/>
      <c r="AN137" s="200"/>
      <c r="AO137" s="200"/>
      <c r="AP137" s="200"/>
      <c r="AQ137" s="200"/>
      <c r="AR137" s="200"/>
      <c r="AS137" s="200"/>
      <c r="AT137" s="200"/>
      <c r="AU137" s="200"/>
      <c r="AV137" s="200"/>
      <c r="AW137" s="200"/>
      <c r="AX137" s="200"/>
      <c r="AY137" s="200"/>
      <c r="AZ137" s="200"/>
      <c r="BA137" s="200"/>
      <c r="BB137" s="200"/>
      <c r="BC137" s="200"/>
      <c r="BD137" s="200"/>
      <c r="BE137" s="200"/>
      <c r="BF137" s="200"/>
      <c r="BG137" s="200"/>
      <c r="BH137" s="200"/>
      <c r="BI137" s="200"/>
      <c r="BJ137" s="200"/>
      <c r="BK137" s="200"/>
      <c r="BL137" s="200"/>
    </row>
    <row r="138" spans="1:64" ht="15.75" hidden="1" customHeight="1" x14ac:dyDescent="0.2">
      <c r="A138" s="200"/>
      <c r="B138" s="200"/>
      <c r="C138" s="200"/>
      <c r="D138" s="202"/>
      <c r="E138" s="202"/>
      <c r="F138" s="202"/>
      <c r="G138" s="200"/>
      <c r="H138" s="200"/>
      <c r="I138" s="200"/>
      <c r="J138" s="200"/>
      <c r="K138" s="200"/>
      <c r="L138" s="200"/>
      <c r="M138" s="200"/>
      <c r="N138" s="200"/>
      <c r="O138" s="200"/>
      <c r="P138" s="200"/>
      <c r="Q138" s="200"/>
      <c r="R138" s="200"/>
      <c r="S138" s="200"/>
      <c r="T138" s="200"/>
      <c r="U138" s="200"/>
      <c r="V138" s="200"/>
      <c r="W138" s="200"/>
      <c r="X138" s="200"/>
      <c r="Y138" s="183"/>
      <c r="Z138" s="200"/>
      <c r="AA138" s="200"/>
      <c r="AB138" s="200"/>
      <c r="AC138" s="200"/>
      <c r="AD138" s="200"/>
      <c r="AE138" s="200"/>
      <c r="AF138" s="200"/>
      <c r="AG138" s="200"/>
      <c r="AH138" s="200"/>
      <c r="AI138" s="200"/>
      <c r="AJ138" s="200"/>
      <c r="AK138" s="200"/>
      <c r="AL138" s="200"/>
      <c r="AM138" s="200"/>
      <c r="AN138" s="200"/>
      <c r="AO138" s="200"/>
      <c r="AP138" s="200"/>
      <c r="AQ138" s="200"/>
      <c r="AR138" s="200"/>
      <c r="AS138" s="200"/>
      <c r="AT138" s="200"/>
      <c r="AU138" s="200"/>
      <c r="AV138" s="200"/>
      <c r="AW138" s="200"/>
      <c r="AX138" s="200"/>
      <c r="AY138" s="200"/>
      <c r="AZ138" s="200"/>
      <c r="BA138" s="200"/>
      <c r="BB138" s="200"/>
      <c r="BC138" s="200"/>
      <c r="BD138" s="200"/>
      <c r="BE138" s="200"/>
      <c r="BF138" s="200"/>
      <c r="BG138" s="200"/>
      <c r="BH138" s="200"/>
      <c r="BI138" s="200"/>
      <c r="BJ138" s="200"/>
      <c r="BK138" s="200"/>
      <c r="BL138" s="200"/>
    </row>
    <row r="139" spans="1:64" ht="15.75" hidden="1" customHeight="1" x14ac:dyDescent="0.2">
      <c r="A139" s="200"/>
      <c r="B139" s="200"/>
      <c r="C139" s="200"/>
      <c r="D139" s="202"/>
      <c r="E139" s="202"/>
      <c r="F139" s="202"/>
      <c r="G139" s="200"/>
      <c r="H139" s="200"/>
      <c r="I139" s="200"/>
      <c r="J139" s="200"/>
      <c r="K139" s="200"/>
      <c r="L139" s="200"/>
      <c r="M139" s="200"/>
      <c r="N139" s="200"/>
      <c r="O139" s="200"/>
      <c r="P139" s="200"/>
      <c r="Q139" s="200"/>
      <c r="R139" s="200"/>
      <c r="S139" s="200"/>
      <c r="T139" s="200"/>
      <c r="U139" s="200"/>
      <c r="V139" s="200"/>
      <c r="W139" s="200"/>
      <c r="X139" s="200"/>
      <c r="Y139" s="183"/>
      <c r="Z139" s="200"/>
      <c r="AA139" s="200"/>
      <c r="AB139" s="200"/>
      <c r="AC139" s="200"/>
      <c r="AD139" s="200"/>
      <c r="AE139" s="200"/>
      <c r="AF139" s="200"/>
      <c r="AG139" s="200"/>
      <c r="AH139" s="200"/>
      <c r="AI139" s="200"/>
      <c r="AJ139" s="200"/>
      <c r="AK139" s="200"/>
      <c r="AL139" s="200"/>
      <c r="AM139" s="200"/>
      <c r="AN139" s="200"/>
      <c r="AO139" s="200"/>
      <c r="AP139" s="200"/>
      <c r="AQ139" s="200"/>
      <c r="AR139" s="200"/>
      <c r="AS139" s="200"/>
      <c r="AT139" s="200"/>
      <c r="AU139" s="200"/>
      <c r="AV139" s="200"/>
      <c r="AW139" s="200"/>
      <c r="AX139" s="200"/>
      <c r="AY139" s="200"/>
      <c r="AZ139" s="200"/>
      <c r="BA139" s="200"/>
      <c r="BB139" s="200"/>
      <c r="BC139" s="200"/>
      <c r="BD139" s="200"/>
      <c r="BE139" s="200"/>
      <c r="BF139" s="200"/>
      <c r="BG139" s="200"/>
      <c r="BH139" s="200"/>
      <c r="BI139" s="200"/>
      <c r="BJ139" s="200"/>
      <c r="BK139" s="200"/>
      <c r="BL139" s="200"/>
    </row>
    <row r="140" spans="1:64" ht="15.75" hidden="1" customHeight="1" x14ac:dyDescent="0.2">
      <c r="A140" s="200"/>
      <c r="B140" s="200"/>
      <c r="C140" s="200"/>
      <c r="D140" s="202"/>
      <c r="E140" s="202"/>
      <c r="F140" s="202"/>
      <c r="G140" s="200"/>
      <c r="H140" s="200"/>
      <c r="I140" s="200"/>
      <c r="J140" s="200"/>
      <c r="K140" s="200"/>
      <c r="L140" s="200"/>
      <c r="M140" s="200"/>
      <c r="N140" s="200"/>
      <c r="O140" s="200"/>
      <c r="P140" s="200"/>
      <c r="Q140" s="200"/>
      <c r="R140" s="200"/>
      <c r="S140" s="200"/>
      <c r="T140" s="200"/>
      <c r="U140" s="200"/>
      <c r="V140" s="200"/>
      <c r="W140" s="200"/>
      <c r="X140" s="200"/>
      <c r="Y140" s="183"/>
      <c r="Z140" s="200"/>
      <c r="AA140" s="200"/>
      <c r="AB140" s="200"/>
      <c r="AC140" s="200"/>
      <c r="AD140" s="200"/>
      <c r="AE140" s="200"/>
      <c r="AF140" s="200"/>
      <c r="AG140" s="200"/>
      <c r="AH140" s="200"/>
      <c r="AI140" s="200"/>
      <c r="AJ140" s="200"/>
      <c r="AK140" s="200"/>
      <c r="AL140" s="200"/>
      <c r="AM140" s="200"/>
      <c r="AN140" s="200"/>
      <c r="AO140" s="200"/>
      <c r="AP140" s="200"/>
      <c r="AQ140" s="200"/>
      <c r="AR140" s="200"/>
      <c r="AS140" s="200"/>
      <c r="AT140" s="200"/>
      <c r="AU140" s="200"/>
      <c r="AV140" s="200"/>
      <c r="AW140" s="200"/>
      <c r="AX140" s="200"/>
      <c r="AY140" s="200"/>
      <c r="AZ140" s="200"/>
      <c r="BA140" s="200"/>
      <c r="BB140" s="200"/>
      <c r="BC140" s="200"/>
      <c r="BD140" s="200"/>
      <c r="BE140" s="200"/>
      <c r="BF140" s="200"/>
      <c r="BG140" s="200"/>
      <c r="BH140" s="200"/>
      <c r="BI140" s="200"/>
      <c r="BJ140" s="200"/>
      <c r="BK140" s="200"/>
      <c r="BL140" s="200"/>
    </row>
    <row r="141" spans="1:64" ht="15.75" hidden="1" customHeight="1" x14ac:dyDescent="0.2">
      <c r="A141" s="200"/>
      <c r="B141" s="200"/>
      <c r="C141" s="200"/>
      <c r="D141" s="202"/>
      <c r="E141" s="202"/>
      <c r="F141" s="202"/>
      <c r="G141" s="200"/>
      <c r="H141" s="200"/>
      <c r="I141" s="200"/>
      <c r="J141" s="200"/>
      <c r="K141" s="200"/>
      <c r="L141" s="200"/>
      <c r="M141" s="200"/>
      <c r="N141" s="200"/>
      <c r="O141" s="200"/>
      <c r="P141" s="200"/>
      <c r="Q141" s="200"/>
      <c r="R141" s="200"/>
      <c r="S141" s="200"/>
      <c r="T141" s="200"/>
      <c r="U141" s="200"/>
      <c r="V141" s="200"/>
      <c r="W141" s="200"/>
      <c r="X141" s="200"/>
      <c r="Y141" s="183"/>
      <c r="Z141" s="200"/>
      <c r="AA141" s="200"/>
      <c r="AB141" s="200"/>
      <c r="AC141" s="200"/>
      <c r="AD141" s="200"/>
      <c r="AE141" s="200"/>
      <c r="AF141" s="200"/>
      <c r="AG141" s="200"/>
      <c r="AH141" s="200"/>
      <c r="AI141" s="200"/>
      <c r="AJ141" s="200"/>
      <c r="AK141" s="200"/>
      <c r="AL141" s="200"/>
      <c r="AM141" s="200"/>
      <c r="AN141" s="200"/>
      <c r="AO141" s="200"/>
      <c r="AP141" s="200"/>
      <c r="AQ141" s="200"/>
      <c r="AR141" s="200"/>
      <c r="AS141" s="200"/>
      <c r="AT141" s="200"/>
      <c r="AU141" s="200"/>
      <c r="AV141" s="200"/>
      <c r="AW141" s="200"/>
      <c r="AX141" s="200"/>
      <c r="AY141" s="200"/>
      <c r="AZ141" s="200"/>
      <c r="BA141" s="200"/>
      <c r="BB141" s="200"/>
      <c r="BC141" s="200"/>
      <c r="BD141" s="200"/>
      <c r="BE141" s="200"/>
      <c r="BF141" s="200"/>
      <c r="BG141" s="200"/>
      <c r="BH141" s="200"/>
      <c r="BI141" s="200"/>
      <c r="BJ141" s="200"/>
      <c r="BK141" s="200"/>
      <c r="BL141" s="200"/>
    </row>
    <row r="142" spans="1:64" ht="15.75" hidden="1" customHeight="1" x14ac:dyDescent="0.2">
      <c r="A142" s="200"/>
      <c r="B142" s="200"/>
      <c r="C142" s="200"/>
      <c r="D142" s="202"/>
      <c r="E142" s="202"/>
      <c r="F142" s="202"/>
      <c r="G142" s="200"/>
      <c r="H142" s="200"/>
      <c r="I142" s="200"/>
      <c r="J142" s="200"/>
      <c r="K142" s="200"/>
      <c r="L142" s="200"/>
      <c r="M142" s="200"/>
      <c r="N142" s="200"/>
      <c r="O142" s="200"/>
      <c r="P142" s="200"/>
      <c r="Q142" s="200"/>
      <c r="R142" s="200"/>
      <c r="S142" s="200"/>
      <c r="T142" s="200"/>
      <c r="U142" s="200"/>
      <c r="V142" s="200"/>
      <c r="W142" s="200"/>
      <c r="X142" s="200"/>
      <c r="Y142" s="183"/>
      <c r="Z142" s="200"/>
      <c r="AA142" s="200"/>
      <c r="AB142" s="200"/>
      <c r="AC142" s="200"/>
      <c r="AD142" s="200"/>
      <c r="AE142" s="200"/>
      <c r="AF142" s="200"/>
      <c r="AG142" s="200"/>
      <c r="AH142" s="200"/>
      <c r="AI142" s="200"/>
      <c r="AJ142" s="200"/>
      <c r="AK142" s="200"/>
      <c r="AL142" s="200"/>
      <c r="AM142" s="200"/>
      <c r="AN142" s="200"/>
      <c r="AO142" s="200"/>
      <c r="AP142" s="200"/>
      <c r="AQ142" s="200"/>
      <c r="AR142" s="200"/>
      <c r="AS142" s="200"/>
      <c r="AT142" s="200"/>
      <c r="AU142" s="200"/>
      <c r="AV142" s="200"/>
      <c r="AW142" s="200"/>
      <c r="AX142" s="200"/>
      <c r="AY142" s="200"/>
      <c r="AZ142" s="200"/>
      <c r="BA142" s="200"/>
      <c r="BB142" s="200"/>
      <c r="BC142" s="200"/>
      <c r="BD142" s="200"/>
      <c r="BE142" s="200"/>
      <c r="BF142" s="200"/>
      <c r="BG142" s="200"/>
      <c r="BH142" s="200"/>
      <c r="BI142" s="200"/>
      <c r="BJ142" s="200"/>
      <c r="BK142" s="200"/>
      <c r="BL142" s="200"/>
    </row>
    <row r="143" spans="1:64" ht="15.75" hidden="1" customHeight="1" x14ac:dyDescent="0.2">
      <c r="A143" s="200"/>
      <c r="B143" s="200"/>
      <c r="C143" s="200"/>
      <c r="D143" s="202"/>
      <c r="E143" s="202"/>
      <c r="F143" s="202"/>
      <c r="G143" s="200"/>
      <c r="H143" s="200"/>
      <c r="I143" s="200"/>
      <c r="J143" s="200"/>
      <c r="K143" s="200"/>
      <c r="L143" s="200"/>
      <c r="M143" s="200"/>
      <c r="N143" s="200"/>
      <c r="O143" s="200"/>
      <c r="P143" s="200"/>
      <c r="Q143" s="200"/>
      <c r="R143" s="200"/>
      <c r="S143" s="200"/>
      <c r="T143" s="200"/>
      <c r="U143" s="200"/>
      <c r="V143" s="200"/>
      <c r="W143" s="200"/>
      <c r="X143" s="200"/>
      <c r="Y143" s="183"/>
      <c r="Z143" s="200"/>
      <c r="AA143" s="200"/>
      <c r="AB143" s="200"/>
      <c r="AC143" s="200"/>
      <c r="AD143" s="200"/>
      <c r="AE143" s="200"/>
      <c r="AF143" s="200"/>
      <c r="AG143" s="200"/>
      <c r="AH143" s="200"/>
      <c r="AI143" s="200"/>
      <c r="AJ143" s="200"/>
      <c r="AK143" s="200"/>
      <c r="AL143" s="200"/>
      <c r="AM143" s="200"/>
      <c r="AN143" s="200"/>
      <c r="AO143" s="200"/>
      <c r="AP143" s="200"/>
      <c r="AQ143" s="200"/>
      <c r="AR143" s="200"/>
      <c r="AS143" s="200"/>
      <c r="AT143" s="200"/>
      <c r="AU143" s="200"/>
      <c r="AV143" s="200"/>
      <c r="AW143" s="200"/>
      <c r="AX143" s="200"/>
      <c r="AY143" s="200"/>
      <c r="AZ143" s="200"/>
      <c r="BA143" s="200"/>
      <c r="BB143" s="200"/>
      <c r="BC143" s="200"/>
      <c r="BD143" s="200"/>
      <c r="BE143" s="200"/>
      <c r="BF143" s="200"/>
      <c r="BG143" s="200"/>
      <c r="BH143" s="200"/>
      <c r="BI143" s="200"/>
      <c r="BJ143" s="200"/>
      <c r="BK143" s="200"/>
      <c r="BL143" s="200"/>
    </row>
    <row r="144" spans="1:64" ht="15.75" hidden="1" customHeight="1" x14ac:dyDescent="0.2">
      <c r="A144" s="200"/>
      <c r="B144" s="200"/>
      <c r="C144" s="200"/>
      <c r="D144" s="202"/>
      <c r="E144" s="202"/>
      <c r="F144" s="202"/>
      <c r="G144" s="200"/>
      <c r="H144" s="200"/>
      <c r="I144" s="200"/>
      <c r="J144" s="200"/>
      <c r="K144" s="200"/>
      <c r="L144" s="200"/>
      <c r="M144" s="200"/>
      <c r="N144" s="200"/>
      <c r="O144" s="200"/>
      <c r="P144" s="200"/>
      <c r="Q144" s="200"/>
      <c r="R144" s="200"/>
      <c r="S144" s="200"/>
      <c r="T144" s="200"/>
      <c r="U144" s="200"/>
      <c r="V144" s="200"/>
      <c r="W144" s="200"/>
      <c r="X144" s="200"/>
      <c r="Y144" s="183"/>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c r="AV144" s="200"/>
      <c r="AW144" s="200"/>
      <c r="AX144" s="200"/>
      <c r="AY144" s="200"/>
      <c r="AZ144" s="200"/>
      <c r="BA144" s="200"/>
      <c r="BB144" s="200"/>
      <c r="BC144" s="200"/>
      <c r="BD144" s="200"/>
      <c r="BE144" s="200"/>
      <c r="BF144" s="200"/>
      <c r="BG144" s="200"/>
      <c r="BH144" s="200"/>
      <c r="BI144" s="200"/>
      <c r="BJ144" s="200"/>
      <c r="BK144" s="200"/>
      <c r="BL144" s="200"/>
    </row>
    <row r="145" spans="1:64" ht="15.75" hidden="1" customHeight="1" x14ac:dyDescent="0.2">
      <c r="A145" s="200"/>
      <c r="B145" s="200"/>
      <c r="C145" s="200"/>
      <c r="D145" s="202"/>
      <c r="E145" s="202"/>
      <c r="F145" s="202"/>
      <c r="G145" s="200"/>
      <c r="H145" s="200"/>
      <c r="I145" s="200"/>
      <c r="J145" s="200"/>
      <c r="K145" s="200"/>
      <c r="L145" s="200"/>
      <c r="M145" s="200"/>
      <c r="N145" s="200"/>
      <c r="O145" s="200"/>
      <c r="P145" s="200"/>
      <c r="Q145" s="200"/>
      <c r="R145" s="200"/>
      <c r="S145" s="200"/>
      <c r="T145" s="200"/>
      <c r="U145" s="200"/>
      <c r="V145" s="200"/>
      <c r="W145" s="200"/>
      <c r="X145" s="200"/>
      <c r="Y145" s="183"/>
      <c r="Z145" s="200"/>
      <c r="AA145" s="200"/>
      <c r="AB145" s="200"/>
      <c r="AC145" s="200"/>
      <c r="AD145" s="200"/>
      <c r="AE145" s="200"/>
      <c r="AF145" s="200"/>
      <c r="AG145" s="200"/>
      <c r="AH145" s="200"/>
      <c r="AI145" s="200"/>
      <c r="AJ145" s="200"/>
      <c r="AK145" s="200"/>
      <c r="AL145" s="200"/>
      <c r="AM145" s="200"/>
      <c r="AN145" s="200"/>
      <c r="AO145" s="200"/>
      <c r="AP145" s="200"/>
      <c r="AQ145" s="200"/>
      <c r="AR145" s="200"/>
      <c r="AS145" s="200"/>
      <c r="AT145" s="200"/>
      <c r="AU145" s="200"/>
      <c r="AV145" s="200"/>
      <c r="AW145" s="200"/>
      <c r="AX145" s="200"/>
      <c r="AY145" s="200"/>
      <c r="AZ145" s="200"/>
      <c r="BA145" s="200"/>
      <c r="BB145" s="200"/>
      <c r="BC145" s="200"/>
      <c r="BD145" s="200"/>
      <c r="BE145" s="200"/>
      <c r="BF145" s="200"/>
      <c r="BG145" s="200"/>
      <c r="BH145" s="200"/>
      <c r="BI145" s="200"/>
      <c r="BJ145" s="200"/>
      <c r="BK145" s="200"/>
      <c r="BL145" s="200"/>
    </row>
    <row r="146" spans="1:64" ht="15.75" hidden="1" customHeight="1" x14ac:dyDescent="0.2">
      <c r="A146" s="200"/>
      <c r="B146" s="200"/>
      <c r="C146" s="200"/>
      <c r="D146" s="202"/>
      <c r="E146" s="202"/>
      <c r="F146" s="202"/>
      <c r="G146" s="200"/>
      <c r="H146" s="200"/>
      <c r="I146" s="200"/>
      <c r="J146" s="200"/>
      <c r="K146" s="200"/>
      <c r="L146" s="200"/>
      <c r="M146" s="200"/>
      <c r="N146" s="200"/>
      <c r="O146" s="200"/>
      <c r="P146" s="200"/>
      <c r="Q146" s="200"/>
      <c r="R146" s="200"/>
      <c r="S146" s="200"/>
      <c r="T146" s="200"/>
      <c r="U146" s="200"/>
      <c r="V146" s="200"/>
      <c r="W146" s="200"/>
      <c r="X146" s="200"/>
      <c r="Y146" s="183"/>
      <c r="Z146" s="200"/>
      <c r="AA146" s="200"/>
      <c r="AB146" s="200"/>
      <c r="AC146" s="200"/>
      <c r="AD146" s="200"/>
      <c r="AE146" s="200"/>
      <c r="AF146" s="200"/>
      <c r="AG146" s="200"/>
      <c r="AH146" s="200"/>
      <c r="AI146" s="200"/>
      <c r="AJ146" s="200"/>
      <c r="AK146" s="200"/>
      <c r="AL146" s="200"/>
      <c r="AM146" s="200"/>
      <c r="AN146" s="200"/>
      <c r="AO146" s="200"/>
      <c r="AP146" s="200"/>
      <c r="AQ146" s="200"/>
      <c r="AR146" s="200"/>
      <c r="AS146" s="200"/>
      <c r="AT146" s="200"/>
      <c r="AU146" s="200"/>
      <c r="AV146" s="200"/>
      <c r="AW146" s="200"/>
      <c r="AX146" s="200"/>
      <c r="AY146" s="200"/>
      <c r="AZ146" s="200"/>
      <c r="BA146" s="200"/>
      <c r="BB146" s="200"/>
      <c r="BC146" s="200"/>
      <c r="BD146" s="200"/>
      <c r="BE146" s="200"/>
      <c r="BF146" s="200"/>
      <c r="BG146" s="200"/>
      <c r="BH146" s="200"/>
      <c r="BI146" s="200"/>
      <c r="BJ146" s="200"/>
      <c r="BK146" s="200"/>
      <c r="BL146" s="200"/>
    </row>
    <row r="147" spans="1:64" ht="15.75" hidden="1" customHeight="1" x14ac:dyDescent="0.2">
      <c r="A147" s="200"/>
      <c r="B147" s="200"/>
      <c r="C147" s="200"/>
      <c r="D147" s="202"/>
      <c r="E147" s="202"/>
      <c r="F147" s="202"/>
      <c r="G147" s="200"/>
      <c r="H147" s="200"/>
      <c r="I147" s="200"/>
      <c r="J147" s="200"/>
      <c r="K147" s="200"/>
      <c r="L147" s="200"/>
      <c r="M147" s="200"/>
      <c r="N147" s="200"/>
      <c r="O147" s="200"/>
      <c r="P147" s="200"/>
      <c r="Q147" s="200"/>
      <c r="R147" s="200"/>
      <c r="S147" s="200"/>
      <c r="T147" s="200"/>
      <c r="U147" s="200"/>
      <c r="V147" s="200"/>
      <c r="W147" s="200"/>
      <c r="X147" s="200"/>
      <c r="Y147" s="183"/>
      <c r="Z147" s="200"/>
      <c r="AA147" s="200"/>
      <c r="AB147" s="200"/>
      <c r="AC147" s="200"/>
      <c r="AD147" s="200"/>
      <c r="AE147" s="200"/>
      <c r="AF147" s="200"/>
      <c r="AG147" s="200"/>
      <c r="AH147" s="200"/>
      <c r="AI147" s="200"/>
      <c r="AJ147" s="200"/>
      <c r="AK147" s="200"/>
      <c r="AL147" s="200"/>
      <c r="AM147" s="200"/>
      <c r="AN147" s="200"/>
      <c r="AO147" s="200"/>
      <c r="AP147" s="200"/>
      <c r="AQ147" s="200"/>
      <c r="AR147" s="200"/>
      <c r="AS147" s="200"/>
      <c r="AT147" s="200"/>
      <c r="AU147" s="200"/>
      <c r="AV147" s="200"/>
      <c r="AW147" s="200"/>
      <c r="AX147" s="200"/>
      <c r="AY147" s="200"/>
      <c r="AZ147" s="200"/>
      <c r="BA147" s="200"/>
      <c r="BB147" s="200"/>
      <c r="BC147" s="200"/>
      <c r="BD147" s="200"/>
      <c r="BE147" s="200"/>
      <c r="BF147" s="200"/>
      <c r="BG147" s="200"/>
      <c r="BH147" s="200"/>
      <c r="BI147" s="200"/>
      <c r="BJ147" s="200"/>
      <c r="BK147" s="200"/>
      <c r="BL147" s="200"/>
    </row>
    <row r="148" spans="1:64" ht="15.75" hidden="1" customHeight="1" x14ac:dyDescent="0.2">
      <c r="A148" s="200"/>
      <c r="B148" s="200"/>
      <c r="C148" s="200"/>
      <c r="D148" s="202"/>
      <c r="E148" s="202"/>
      <c r="F148" s="202"/>
      <c r="G148" s="200"/>
      <c r="H148" s="200"/>
      <c r="I148" s="200"/>
      <c r="J148" s="200"/>
      <c r="K148" s="200"/>
      <c r="L148" s="200"/>
      <c r="M148" s="200"/>
      <c r="N148" s="200"/>
      <c r="O148" s="200"/>
      <c r="P148" s="200"/>
      <c r="Q148" s="200"/>
      <c r="R148" s="200"/>
      <c r="S148" s="200"/>
      <c r="T148" s="200"/>
      <c r="U148" s="200"/>
      <c r="V148" s="200"/>
      <c r="W148" s="200"/>
      <c r="X148" s="200"/>
      <c r="Y148" s="183"/>
      <c r="Z148" s="200"/>
      <c r="AA148" s="200"/>
      <c r="AB148" s="200"/>
      <c r="AC148" s="200"/>
      <c r="AD148" s="200"/>
      <c r="AE148" s="200"/>
      <c r="AF148" s="200"/>
      <c r="AG148" s="200"/>
      <c r="AH148" s="200"/>
      <c r="AI148" s="200"/>
      <c r="AJ148" s="200"/>
      <c r="AK148" s="200"/>
      <c r="AL148" s="200"/>
      <c r="AM148" s="200"/>
      <c r="AN148" s="200"/>
      <c r="AO148" s="200"/>
      <c r="AP148" s="200"/>
      <c r="AQ148" s="200"/>
      <c r="AR148" s="200"/>
      <c r="AS148" s="200"/>
      <c r="AT148" s="200"/>
      <c r="AU148" s="200"/>
      <c r="AV148" s="200"/>
      <c r="AW148" s="200"/>
      <c r="AX148" s="200"/>
      <c r="AY148" s="200"/>
      <c r="AZ148" s="200"/>
      <c r="BA148" s="200"/>
      <c r="BB148" s="200"/>
      <c r="BC148" s="200"/>
      <c r="BD148" s="200"/>
      <c r="BE148" s="200"/>
      <c r="BF148" s="200"/>
      <c r="BG148" s="200"/>
      <c r="BH148" s="200"/>
      <c r="BI148" s="200"/>
      <c r="BJ148" s="200"/>
      <c r="BK148" s="200"/>
      <c r="BL148" s="200"/>
    </row>
    <row r="149" spans="1:64" ht="15.75" hidden="1" customHeight="1" x14ac:dyDescent="0.2">
      <c r="A149" s="200"/>
      <c r="B149" s="200"/>
      <c r="C149" s="200"/>
      <c r="D149" s="202"/>
      <c r="E149" s="202"/>
      <c r="F149" s="202"/>
      <c r="G149" s="200"/>
      <c r="H149" s="200"/>
      <c r="I149" s="200"/>
      <c r="J149" s="200"/>
      <c r="K149" s="200"/>
      <c r="L149" s="200"/>
      <c r="M149" s="200"/>
      <c r="N149" s="200"/>
      <c r="O149" s="200"/>
      <c r="P149" s="200"/>
      <c r="Q149" s="200"/>
      <c r="R149" s="200"/>
      <c r="S149" s="200"/>
      <c r="T149" s="200"/>
      <c r="U149" s="200"/>
      <c r="V149" s="200"/>
      <c r="W149" s="200"/>
      <c r="X149" s="200"/>
      <c r="Y149" s="183"/>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c r="AV149" s="200"/>
      <c r="AW149" s="200"/>
      <c r="AX149" s="200"/>
      <c r="AY149" s="200"/>
      <c r="AZ149" s="200"/>
      <c r="BA149" s="200"/>
      <c r="BB149" s="200"/>
      <c r="BC149" s="200"/>
      <c r="BD149" s="200"/>
      <c r="BE149" s="200"/>
      <c r="BF149" s="200"/>
      <c r="BG149" s="200"/>
      <c r="BH149" s="200"/>
      <c r="BI149" s="200"/>
      <c r="BJ149" s="200"/>
      <c r="BK149" s="200"/>
      <c r="BL149" s="200"/>
    </row>
    <row r="150" spans="1:64" ht="15.75" hidden="1" customHeight="1" x14ac:dyDescent="0.2">
      <c r="A150" s="200"/>
      <c r="B150" s="200"/>
      <c r="C150" s="200"/>
      <c r="D150" s="202"/>
      <c r="E150" s="202"/>
      <c r="F150" s="202"/>
      <c r="G150" s="200"/>
      <c r="H150" s="200"/>
      <c r="I150" s="200"/>
      <c r="J150" s="200"/>
      <c r="K150" s="200"/>
      <c r="L150" s="200"/>
      <c r="M150" s="200"/>
      <c r="N150" s="200"/>
      <c r="O150" s="200"/>
      <c r="P150" s="200"/>
      <c r="Q150" s="200"/>
      <c r="R150" s="200"/>
      <c r="S150" s="200"/>
      <c r="T150" s="200"/>
      <c r="U150" s="200"/>
      <c r="V150" s="200"/>
      <c r="W150" s="200"/>
      <c r="X150" s="200"/>
      <c r="Y150" s="183"/>
      <c r="Z150" s="200"/>
      <c r="AA150" s="200"/>
      <c r="AB150" s="200"/>
      <c r="AC150" s="200"/>
      <c r="AD150" s="200"/>
      <c r="AE150" s="200"/>
      <c r="AF150" s="200"/>
      <c r="AG150" s="200"/>
      <c r="AH150" s="200"/>
      <c r="AI150" s="200"/>
      <c r="AJ150" s="200"/>
      <c r="AK150" s="200"/>
      <c r="AL150" s="200"/>
      <c r="AM150" s="200"/>
      <c r="AN150" s="200"/>
      <c r="AO150" s="200"/>
      <c r="AP150" s="200"/>
      <c r="AQ150" s="200"/>
      <c r="AR150" s="200"/>
      <c r="AS150" s="200"/>
      <c r="AT150" s="200"/>
      <c r="AU150" s="200"/>
      <c r="AV150" s="200"/>
      <c r="AW150" s="200"/>
      <c r="AX150" s="200"/>
      <c r="AY150" s="200"/>
      <c r="AZ150" s="200"/>
      <c r="BA150" s="200"/>
      <c r="BB150" s="200"/>
      <c r="BC150" s="200"/>
      <c r="BD150" s="200"/>
      <c r="BE150" s="200"/>
      <c r="BF150" s="200"/>
      <c r="BG150" s="200"/>
      <c r="BH150" s="200"/>
      <c r="BI150" s="200"/>
      <c r="BJ150" s="200"/>
      <c r="BK150" s="200"/>
      <c r="BL150" s="200"/>
    </row>
    <row r="151" spans="1:64" ht="15.75" hidden="1" customHeight="1" x14ac:dyDescent="0.2">
      <c r="A151" s="200"/>
      <c r="B151" s="200"/>
      <c r="C151" s="200"/>
      <c r="D151" s="202"/>
      <c r="E151" s="202"/>
      <c r="F151" s="202"/>
      <c r="G151" s="200"/>
      <c r="H151" s="200"/>
      <c r="I151" s="200"/>
      <c r="J151" s="200"/>
      <c r="K151" s="200"/>
      <c r="L151" s="200"/>
      <c r="M151" s="200"/>
      <c r="N151" s="200"/>
      <c r="O151" s="200"/>
      <c r="P151" s="200"/>
      <c r="Q151" s="200"/>
      <c r="R151" s="200"/>
      <c r="S151" s="200"/>
      <c r="T151" s="200"/>
      <c r="U151" s="200"/>
      <c r="V151" s="200"/>
      <c r="W151" s="200"/>
      <c r="X151" s="200"/>
      <c r="Y151" s="183"/>
      <c r="Z151" s="200"/>
      <c r="AA151" s="200"/>
      <c r="AB151" s="200"/>
      <c r="AC151" s="200"/>
      <c r="AD151" s="200"/>
      <c r="AE151" s="200"/>
      <c r="AF151" s="200"/>
      <c r="AG151" s="200"/>
      <c r="AH151" s="200"/>
      <c r="AI151" s="200"/>
      <c r="AJ151" s="200"/>
      <c r="AK151" s="200"/>
      <c r="AL151" s="200"/>
      <c r="AM151" s="200"/>
      <c r="AN151" s="200"/>
      <c r="AO151" s="200"/>
      <c r="AP151" s="200"/>
      <c r="AQ151" s="200"/>
      <c r="AR151" s="200"/>
      <c r="AS151" s="200"/>
      <c r="AT151" s="200"/>
      <c r="AU151" s="200"/>
      <c r="AV151" s="200"/>
      <c r="AW151" s="200"/>
      <c r="AX151" s="200"/>
      <c r="AY151" s="200"/>
      <c r="AZ151" s="200"/>
      <c r="BA151" s="200"/>
      <c r="BB151" s="200"/>
      <c r="BC151" s="200"/>
      <c r="BD151" s="200"/>
      <c r="BE151" s="200"/>
      <c r="BF151" s="200"/>
      <c r="BG151" s="200"/>
      <c r="BH151" s="200"/>
      <c r="BI151" s="200"/>
      <c r="BJ151" s="200"/>
      <c r="BK151" s="200"/>
      <c r="BL151" s="200"/>
    </row>
    <row r="152" spans="1:64" ht="15.75" hidden="1" customHeight="1" x14ac:dyDescent="0.2">
      <c r="A152" s="200"/>
      <c r="B152" s="200"/>
      <c r="C152" s="200"/>
      <c r="D152" s="202"/>
      <c r="E152" s="202"/>
      <c r="F152" s="202"/>
      <c r="G152" s="200"/>
      <c r="H152" s="200"/>
      <c r="I152" s="200"/>
      <c r="J152" s="200"/>
      <c r="K152" s="200"/>
      <c r="L152" s="200"/>
      <c r="M152" s="200"/>
      <c r="N152" s="200"/>
      <c r="O152" s="200"/>
      <c r="P152" s="200"/>
      <c r="Q152" s="200"/>
      <c r="R152" s="200"/>
      <c r="S152" s="200"/>
      <c r="T152" s="200"/>
      <c r="U152" s="200"/>
      <c r="V152" s="200"/>
      <c r="W152" s="200"/>
      <c r="X152" s="200"/>
      <c r="Y152" s="183"/>
      <c r="Z152" s="200"/>
      <c r="AA152" s="200"/>
      <c r="AB152" s="200"/>
      <c r="AC152" s="200"/>
      <c r="AD152" s="200"/>
      <c r="AE152" s="200"/>
      <c r="AF152" s="200"/>
      <c r="AG152" s="200"/>
      <c r="AH152" s="200"/>
      <c r="AI152" s="200"/>
      <c r="AJ152" s="200"/>
      <c r="AK152" s="200"/>
      <c r="AL152" s="200"/>
      <c r="AM152" s="200"/>
      <c r="AN152" s="200"/>
      <c r="AO152" s="200"/>
      <c r="AP152" s="200"/>
      <c r="AQ152" s="200"/>
      <c r="AR152" s="200"/>
      <c r="AS152" s="200"/>
      <c r="AT152" s="200"/>
      <c r="AU152" s="200"/>
      <c r="AV152" s="200"/>
      <c r="AW152" s="200"/>
      <c r="AX152" s="200"/>
      <c r="AY152" s="200"/>
      <c r="AZ152" s="200"/>
      <c r="BA152" s="200"/>
      <c r="BB152" s="200"/>
      <c r="BC152" s="200"/>
      <c r="BD152" s="200"/>
      <c r="BE152" s="200"/>
      <c r="BF152" s="200"/>
      <c r="BG152" s="200"/>
      <c r="BH152" s="200"/>
      <c r="BI152" s="200"/>
      <c r="BJ152" s="200"/>
      <c r="BK152" s="200"/>
      <c r="BL152" s="200"/>
    </row>
    <row r="153" spans="1:64" ht="15.75" hidden="1" customHeight="1" x14ac:dyDescent="0.2">
      <c r="A153" s="200"/>
      <c r="B153" s="200"/>
      <c r="C153" s="200"/>
      <c r="D153" s="202"/>
      <c r="E153" s="202"/>
      <c r="F153" s="202"/>
      <c r="G153" s="200"/>
      <c r="H153" s="200"/>
      <c r="I153" s="200"/>
      <c r="J153" s="200"/>
      <c r="K153" s="200"/>
      <c r="L153" s="200"/>
      <c r="M153" s="200"/>
      <c r="N153" s="200"/>
      <c r="O153" s="200"/>
      <c r="P153" s="200"/>
      <c r="Q153" s="200"/>
      <c r="R153" s="200"/>
      <c r="S153" s="200"/>
      <c r="T153" s="200"/>
      <c r="U153" s="200"/>
      <c r="V153" s="200"/>
      <c r="W153" s="200"/>
      <c r="X153" s="200"/>
      <c r="Y153" s="183"/>
      <c r="Z153" s="200"/>
      <c r="AA153" s="200"/>
      <c r="AB153" s="200"/>
      <c r="AC153" s="200"/>
      <c r="AD153" s="200"/>
      <c r="AE153" s="200"/>
      <c r="AF153" s="200"/>
      <c r="AG153" s="200"/>
      <c r="AH153" s="200"/>
      <c r="AI153" s="200"/>
      <c r="AJ153" s="200"/>
      <c r="AK153" s="200"/>
      <c r="AL153" s="200"/>
      <c r="AM153" s="200"/>
      <c r="AN153" s="200"/>
      <c r="AO153" s="200"/>
      <c r="AP153" s="200"/>
      <c r="AQ153" s="200"/>
      <c r="AR153" s="200"/>
      <c r="AS153" s="200"/>
      <c r="AT153" s="200"/>
      <c r="AU153" s="200"/>
      <c r="AV153" s="200"/>
      <c r="AW153" s="200"/>
      <c r="AX153" s="200"/>
      <c r="AY153" s="200"/>
      <c r="AZ153" s="200"/>
      <c r="BA153" s="200"/>
      <c r="BB153" s="200"/>
      <c r="BC153" s="200"/>
      <c r="BD153" s="200"/>
      <c r="BE153" s="200"/>
      <c r="BF153" s="200"/>
      <c r="BG153" s="200"/>
      <c r="BH153" s="200"/>
      <c r="BI153" s="200"/>
      <c r="BJ153" s="200"/>
      <c r="BK153" s="200"/>
      <c r="BL153" s="200"/>
    </row>
    <row r="154" spans="1:64" ht="15.75" hidden="1" customHeight="1" x14ac:dyDescent="0.2">
      <c r="A154" s="200"/>
      <c r="B154" s="200"/>
      <c r="C154" s="200"/>
      <c r="D154" s="202"/>
      <c r="E154" s="202"/>
      <c r="F154" s="202"/>
      <c r="G154" s="200"/>
      <c r="H154" s="200"/>
      <c r="I154" s="200"/>
      <c r="J154" s="200"/>
      <c r="K154" s="200"/>
      <c r="L154" s="200"/>
      <c r="M154" s="200"/>
      <c r="N154" s="200"/>
      <c r="O154" s="200"/>
      <c r="P154" s="200"/>
      <c r="Q154" s="200"/>
      <c r="R154" s="200"/>
      <c r="S154" s="200"/>
      <c r="T154" s="200"/>
      <c r="U154" s="200"/>
      <c r="V154" s="200"/>
      <c r="W154" s="200"/>
      <c r="X154" s="200"/>
      <c r="Y154" s="183"/>
      <c r="Z154" s="200"/>
      <c r="AA154" s="200"/>
      <c r="AB154" s="200"/>
      <c r="AC154" s="200"/>
      <c r="AD154" s="200"/>
      <c r="AE154" s="200"/>
      <c r="AF154" s="200"/>
      <c r="AG154" s="200"/>
      <c r="AH154" s="200"/>
      <c r="AI154" s="200"/>
      <c r="AJ154" s="200"/>
      <c r="AK154" s="200"/>
      <c r="AL154" s="200"/>
      <c r="AM154" s="200"/>
      <c r="AN154" s="200"/>
      <c r="AO154" s="200"/>
      <c r="AP154" s="200"/>
      <c r="AQ154" s="200"/>
      <c r="AR154" s="200"/>
      <c r="AS154" s="200"/>
      <c r="AT154" s="200"/>
      <c r="AU154" s="200"/>
      <c r="AV154" s="200"/>
      <c r="AW154" s="200"/>
      <c r="AX154" s="200"/>
      <c r="AY154" s="200"/>
      <c r="AZ154" s="200"/>
      <c r="BA154" s="200"/>
      <c r="BB154" s="200"/>
      <c r="BC154" s="200"/>
      <c r="BD154" s="200"/>
      <c r="BE154" s="200"/>
      <c r="BF154" s="200"/>
      <c r="BG154" s="200"/>
      <c r="BH154" s="200"/>
      <c r="BI154" s="200"/>
      <c r="BJ154" s="200"/>
      <c r="BK154" s="200"/>
      <c r="BL154" s="200"/>
    </row>
    <row r="155" spans="1:64" ht="15.75" hidden="1" customHeight="1" x14ac:dyDescent="0.2">
      <c r="A155" s="200"/>
      <c r="B155" s="200"/>
      <c r="C155" s="200"/>
      <c r="D155" s="202"/>
      <c r="E155" s="202"/>
      <c r="F155" s="202"/>
      <c r="G155" s="200"/>
      <c r="H155" s="200"/>
      <c r="I155" s="200"/>
      <c r="J155" s="200"/>
      <c r="K155" s="200"/>
      <c r="L155" s="200"/>
      <c r="M155" s="200"/>
      <c r="N155" s="200"/>
      <c r="O155" s="200"/>
      <c r="P155" s="200"/>
      <c r="Q155" s="200"/>
      <c r="R155" s="200"/>
      <c r="S155" s="200"/>
      <c r="T155" s="200"/>
      <c r="U155" s="200"/>
      <c r="V155" s="200"/>
      <c r="W155" s="200"/>
      <c r="X155" s="200"/>
      <c r="Y155" s="183"/>
      <c r="Z155" s="200"/>
      <c r="AA155" s="200"/>
      <c r="AB155" s="200"/>
      <c r="AC155" s="200"/>
      <c r="AD155" s="200"/>
      <c r="AE155" s="200"/>
      <c r="AF155" s="200"/>
      <c r="AG155" s="200"/>
      <c r="AH155" s="200"/>
      <c r="AI155" s="200"/>
      <c r="AJ155" s="200"/>
      <c r="AK155" s="200"/>
      <c r="AL155" s="200"/>
      <c r="AM155" s="200"/>
      <c r="AN155" s="200"/>
      <c r="AO155" s="200"/>
      <c r="AP155" s="200"/>
      <c r="AQ155" s="200"/>
      <c r="AR155" s="200"/>
      <c r="AS155" s="200"/>
      <c r="AT155" s="200"/>
      <c r="AU155" s="200"/>
      <c r="AV155" s="200"/>
      <c r="AW155" s="200"/>
      <c r="AX155" s="200"/>
      <c r="AY155" s="200"/>
      <c r="AZ155" s="200"/>
      <c r="BA155" s="200"/>
      <c r="BB155" s="200"/>
      <c r="BC155" s="200"/>
      <c r="BD155" s="200"/>
      <c r="BE155" s="200"/>
      <c r="BF155" s="200"/>
      <c r="BG155" s="200"/>
      <c r="BH155" s="200"/>
      <c r="BI155" s="200"/>
      <c r="BJ155" s="200"/>
      <c r="BK155" s="200"/>
      <c r="BL155" s="200"/>
    </row>
    <row r="156" spans="1:64" ht="15.75" hidden="1" customHeight="1" x14ac:dyDescent="0.2">
      <c r="A156" s="200"/>
      <c r="B156" s="200"/>
      <c r="C156" s="200"/>
      <c r="D156" s="202"/>
      <c r="E156" s="202"/>
      <c r="F156" s="202"/>
      <c r="G156" s="200"/>
      <c r="H156" s="200"/>
      <c r="I156" s="200"/>
      <c r="J156" s="200"/>
      <c r="K156" s="200"/>
      <c r="L156" s="200"/>
      <c r="M156" s="200"/>
      <c r="N156" s="200"/>
      <c r="O156" s="200"/>
      <c r="P156" s="200"/>
      <c r="Q156" s="200"/>
      <c r="R156" s="200"/>
      <c r="S156" s="200"/>
      <c r="T156" s="200"/>
      <c r="U156" s="200"/>
      <c r="V156" s="200"/>
      <c r="W156" s="200"/>
      <c r="X156" s="200"/>
      <c r="Y156" s="183"/>
      <c r="Z156" s="200"/>
      <c r="AA156" s="200"/>
      <c r="AB156" s="200"/>
      <c r="AC156" s="200"/>
      <c r="AD156" s="200"/>
      <c r="AE156" s="200"/>
      <c r="AF156" s="200"/>
      <c r="AG156" s="200"/>
      <c r="AH156" s="200"/>
      <c r="AI156" s="200"/>
      <c r="AJ156" s="200"/>
      <c r="AK156" s="200"/>
      <c r="AL156" s="200"/>
      <c r="AM156" s="200"/>
      <c r="AN156" s="200"/>
      <c r="AO156" s="200"/>
      <c r="AP156" s="200"/>
      <c r="AQ156" s="200"/>
      <c r="AR156" s="200"/>
      <c r="AS156" s="200"/>
      <c r="AT156" s="200"/>
      <c r="AU156" s="200"/>
      <c r="AV156" s="200"/>
      <c r="AW156" s="200"/>
      <c r="AX156" s="200"/>
      <c r="AY156" s="200"/>
      <c r="AZ156" s="200"/>
      <c r="BA156" s="200"/>
      <c r="BB156" s="200"/>
      <c r="BC156" s="200"/>
      <c r="BD156" s="200"/>
      <c r="BE156" s="200"/>
      <c r="BF156" s="200"/>
      <c r="BG156" s="200"/>
      <c r="BH156" s="200"/>
      <c r="BI156" s="200"/>
      <c r="BJ156" s="200"/>
      <c r="BK156" s="200"/>
      <c r="BL156" s="200"/>
    </row>
    <row r="157" spans="1:64" ht="15.75" hidden="1" customHeight="1" x14ac:dyDescent="0.2">
      <c r="A157" s="200"/>
      <c r="B157" s="200"/>
      <c r="C157" s="200"/>
      <c r="D157" s="202"/>
      <c r="E157" s="202"/>
      <c r="F157" s="202"/>
      <c r="G157" s="200"/>
      <c r="H157" s="200"/>
      <c r="I157" s="200"/>
      <c r="J157" s="200"/>
      <c r="K157" s="200"/>
      <c r="L157" s="200"/>
      <c r="M157" s="200"/>
      <c r="N157" s="200"/>
      <c r="O157" s="200"/>
      <c r="P157" s="200"/>
      <c r="Q157" s="200"/>
      <c r="R157" s="200"/>
      <c r="S157" s="200"/>
      <c r="T157" s="200"/>
      <c r="U157" s="200"/>
      <c r="V157" s="200"/>
      <c r="W157" s="200"/>
      <c r="X157" s="200"/>
      <c r="Y157" s="183"/>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c r="AV157" s="200"/>
      <c r="AW157" s="200"/>
      <c r="AX157" s="200"/>
      <c r="AY157" s="200"/>
      <c r="AZ157" s="200"/>
      <c r="BA157" s="200"/>
      <c r="BB157" s="200"/>
      <c r="BC157" s="200"/>
      <c r="BD157" s="200"/>
      <c r="BE157" s="200"/>
      <c r="BF157" s="200"/>
      <c r="BG157" s="200"/>
      <c r="BH157" s="200"/>
      <c r="BI157" s="200"/>
      <c r="BJ157" s="200"/>
      <c r="BK157" s="200"/>
      <c r="BL157" s="200"/>
    </row>
    <row r="158" spans="1:64" ht="15.75" hidden="1" customHeight="1" x14ac:dyDescent="0.2">
      <c r="A158" s="200"/>
      <c r="B158" s="200"/>
      <c r="C158" s="200"/>
      <c r="D158" s="202"/>
      <c r="E158" s="202"/>
      <c r="F158" s="202"/>
      <c r="G158" s="200"/>
      <c r="H158" s="200"/>
      <c r="I158" s="200"/>
      <c r="J158" s="200"/>
      <c r="K158" s="200"/>
      <c r="L158" s="200"/>
      <c r="M158" s="200"/>
      <c r="N158" s="200"/>
      <c r="O158" s="200"/>
      <c r="P158" s="200"/>
      <c r="Q158" s="200"/>
      <c r="R158" s="200"/>
      <c r="S158" s="200"/>
      <c r="T158" s="200"/>
      <c r="U158" s="200"/>
      <c r="V158" s="200"/>
      <c r="W158" s="200"/>
      <c r="X158" s="200"/>
      <c r="Y158" s="183"/>
      <c r="Z158" s="200"/>
      <c r="AA158" s="200"/>
      <c r="AB158" s="200"/>
      <c r="AC158" s="200"/>
      <c r="AD158" s="200"/>
      <c r="AE158" s="200"/>
      <c r="AF158" s="200"/>
      <c r="AG158" s="200"/>
      <c r="AH158" s="200"/>
      <c r="AI158" s="200"/>
      <c r="AJ158" s="200"/>
      <c r="AK158" s="200"/>
      <c r="AL158" s="200"/>
      <c r="AM158" s="200"/>
      <c r="AN158" s="200"/>
      <c r="AO158" s="200"/>
      <c r="AP158" s="200"/>
      <c r="AQ158" s="200"/>
      <c r="AR158" s="200"/>
      <c r="AS158" s="200"/>
      <c r="AT158" s="200"/>
      <c r="AU158" s="200"/>
      <c r="AV158" s="200"/>
      <c r="AW158" s="200"/>
      <c r="AX158" s="200"/>
      <c r="AY158" s="200"/>
      <c r="AZ158" s="200"/>
      <c r="BA158" s="200"/>
      <c r="BB158" s="200"/>
      <c r="BC158" s="200"/>
      <c r="BD158" s="200"/>
      <c r="BE158" s="200"/>
      <c r="BF158" s="200"/>
      <c r="BG158" s="200"/>
      <c r="BH158" s="200"/>
      <c r="BI158" s="200"/>
      <c r="BJ158" s="200"/>
      <c r="BK158" s="200"/>
      <c r="BL158" s="200"/>
    </row>
    <row r="159" spans="1:64" ht="15.75" hidden="1" customHeight="1" x14ac:dyDescent="0.2">
      <c r="A159" s="200"/>
      <c r="B159" s="200"/>
      <c r="C159" s="200"/>
      <c r="D159" s="202"/>
      <c r="E159" s="202"/>
      <c r="F159" s="202"/>
      <c r="G159" s="200"/>
      <c r="H159" s="200"/>
      <c r="I159" s="200"/>
      <c r="J159" s="200"/>
      <c r="K159" s="200"/>
      <c r="L159" s="200"/>
      <c r="M159" s="200"/>
      <c r="N159" s="200"/>
      <c r="O159" s="200"/>
      <c r="P159" s="200"/>
      <c r="Q159" s="200"/>
      <c r="R159" s="200"/>
      <c r="S159" s="200"/>
      <c r="T159" s="200"/>
      <c r="U159" s="200"/>
      <c r="V159" s="200"/>
      <c r="W159" s="200"/>
      <c r="X159" s="200"/>
      <c r="Y159" s="183"/>
      <c r="Z159" s="200"/>
      <c r="AA159" s="200"/>
      <c r="AB159" s="200"/>
      <c r="AC159" s="200"/>
      <c r="AD159" s="200"/>
      <c r="AE159" s="200"/>
      <c r="AF159" s="200"/>
      <c r="AG159" s="200"/>
      <c r="AH159" s="200"/>
      <c r="AI159" s="200"/>
      <c r="AJ159" s="200"/>
      <c r="AK159" s="200"/>
      <c r="AL159" s="200"/>
      <c r="AM159" s="200"/>
      <c r="AN159" s="200"/>
      <c r="AO159" s="200"/>
      <c r="AP159" s="200"/>
      <c r="AQ159" s="200"/>
      <c r="AR159" s="200"/>
      <c r="AS159" s="200"/>
      <c r="AT159" s="200"/>
      <c r="AU159" s="200"/>
      <c r="AV159" s="200"/>
      <c r="AW159" s="200"/>
      <c r="AX159" s="200"/>
      <c r="AY159" s="200"/>
      <c r="AZ159" s="200"/>
      <c r="BA159" s="200"/>
      <c r="BB159" s="200"/>
      <c r="BC159" s="200"/>
      <c r="BD159" s="200"/>
      <c r="BE159" s="200"/>
      <c r="BF159" s="200"/>
      <c r="BG159" s="200"/>
      <c r="BH159" s="200"/>
      <c r="BI159" s="200"/>
      <c r="BJ159" s="200"/>
      <c r="BK159" s="200"/>
      <c r="BL159" s="200"/>
    </row>
    <row r="160" spans="1:64" ht="15.75" hidden="1" customHeight="1" x14ac:dyDescent="0.2">
      <c r="A160" s="200"/>
      <c r="B160" s="200"/>
      <c r="C160" s="200"/>
      <c r="D160" s="202"/>
      <c r="E160" s="202"/>
      <c r="F160" s="202"/>
      <c r="G160" s="200"/>
      <c r="H160" s="200"/>
      <c r="I160" s="200"/>
      <c r="J160" s="200"/>
      <c r="K160" s="200"/>
      <c r="L160" s="200"/>
      <c r="M160" s="200"/>
      <c r="N160" s="200"/>
      <c r="O160" s="200"/>
      <c r="P160" s="200"/>
      <c r="Q160" s="200"/>
      <c r="R160" s="200"/>
      <c r="S160" s="200"/>
      <c r="T160" s="200"/>
      <c r="U160" s="200"/>
      <c r="V160" s="200"/>
      <c r="W160" s="200"/>
      <c r="X160" s="200"/>
      <c r="Y160" s="183"/>
      <c r="Z160" s="200"/>
      <c r="AA160" s="200"/>
      <c r="AB160" s="200"/>
      <c r="AC160" s="200"/>
      <c r="AD160" s="200"/>
      <c r="AE160" s="200"/>
      <c r="AF160" s="200"/>
      <c r="AG160" s="200"/>
      <c r="AH160" s="200"/>
      <c r="AI160" s="200"/>
      <c r="AJ160" s="200"/>
      <c r="AK160" s="200"/>
      <c r="AL160" s="200"/>
      <c r="AM160" s="200"/>
      <c r="AN160" s="200"/>
      <c r="AO160" s="200"/>
      <c r="AP160" s="200"/>
      <c r="AQ160" s="200"/>
      <c r="AR160" s="200"/>
      <c r="AS160" s="200"/>
      <c r="AT160" s="200"/>
      <c r="AU160" s="200"/>
      <c r="AV160" s="200"/>
      <c r="AW160" s="200"/>
      <c r="AX160" s="200"/>
      <c r="AY160" s="200"/>
      <c r="AZ160" s="200"/>
      <c r="BA160" s="200"/>
      <c r="BB160" s="200"/>
      <c r="BC160" s="200"/>
      <c r="BD160" s="200"/>
      <c r="BE160" s="200"/>
      <c r="BF160" s="200"/>
      <c r="BG160" s="200"/>
      <c r="BH160" s="200"/>
      <c r="BI160" s="200"/>
      <c r="BJ160" s="200"/>
      <c r="BK160" s="200"/>
      <c r="BL160" s="200"/>
    </row>
    <row r="161" spans="1:64" ht="15.75" hidden="1" customHeight="1" x14ac:dyDescent="0.2">
      <c r="A161" s="200"/>
      <c r="B161" s="200"/>
      <c r="C161" s="200"/>
      <c r="D161" s="202"/>
      <c r="E161" s="202"/>
      <c r="F161" s="202"/>
      <c r="G161" s="200"/>
      <c r="H161" s="200"/>
      <c r="I161" s="200"/>
      <c r="J161" s="200"/>
      <c r="K161" s="200"/>
      <c r="L161" s="200"/>
      <c r="M161" s="200"/>
      <c r="N161" s="200"/>
      <c r="O161" s="200"/>
      <c r="P161" s="200"/>
      <c r="Q161" s="200"/>
      <c r="R161" s="200"/>
      <c r="S161" s="200"/>
      <c r="T161" s="200"/>
      <c r="U161" s="200"/>
      <c r="V161" s="200"/>
      <c r="W161" s="200"/>
      <c r="X161" s="200"/>
      <c r="Y161" s="183"/>
      <c r="Z161" s="200"/>
      <c r="AA161" s="200"/>
      <c r="AB161" s="200"/>
      <c r="AC161" s="200"/>
      <c r="AD161" s="200"/>
      <c r="AE161" s="200"/>
      <c r="AF161" s="200"/>
      <c r="AG161" s="200"/>
      <c r="AH161" s="200"/>
      <c r="AI161" s="200"/>
      <c r="AJ161" s="200"/>
      <c r="AK161" s="200"/>
      <c r="AL161" s="200"/>
      <c r="AM161" s="200"/>
      <c r="AN161" s="200"/>
      <c r="AO161" s="200"/>
      <c r="AP161" s="200"/>
      <c r="AQ161" s="200"/>
      <c r="AR161" s="200"/>
      <c r="AS161" s="200"/>
      <c r="AT161" s="200"/>
      <c r="AU161" s="200"/>
      <c r="AV161" s="200"/>
      <c r="AW161" s="200"/>
      <c r="AX161" s="200"/>
      <c r="AY161" s="200"/>
      <c r="AZ161" s="200"/>
      <c r="BA161" s="200"/>
      <c r="BB161" s="200"/>
      <c r="BC161" s="200"/>
      <c r="BD161" s="200"/>
      <c r="BE161" s="200"/>
      <c r="BF161" s="200"/>
      <c r="BG161" s="200"/>
      <c r="BH161" s="200"/>
      <c r="BI161" s="200"/>
      <c r="BJ161" s="200"/>
      <c r="BK161" s="200"/>
      <c r="BL161" s="200"/>
    </row>
    <row r="162" spans="1:64" ht="15.75" hidden="1" customHeight="1" x14ac:dyDescent="0.2">
      <c r="A162" s="200"/>
      <c r="B162" s="200"/>
      <c r="C162" s="200"/>
      <c r="D162" s="202"/>
      <c r="E162" s="202"/>
      <c r="F162" s="202"/>
      <c r="G162" s="200"/>
      <c r="H162" s="200"/>
      <c r="I162" s="200"/>
      <c r="J162" s="200"/>
      <c r="K162" s="200"/>
      <c r="L162" s="200"/>
      <c r="M162" s="200"/>
      <c r="N162" s="200"/>
      <c r="O162" s="200"/>
      <c r="P162" s="200"/>
      <c r="Q162" s="200"/>
      <c r="R162" s="200"/>
      <c r="S162" s="200"/>
      <c r="T162" s="200"/>
      <c r="U162" s="200"/>
      <c r="V162" s="200"/>
      <c r="W162" s="200"/>
      <c r="X162" s="200"/>
      <c r="Y162" s="183"/>
      <c r="Z162" s="200"/>
      <c r="AA162" s="200"/>
      <c r="AB162" s="200"/>
      <c r="AC162" s="200"/>
      <c r="AD162" s="200"/>
      <c r="AE162" s="200"/>
      <c r="AF162" s="200"/>
      <c r="AG162" s="200"/>
      <c r="AH162" s="200"/>
      <c r="AI162" s="200"/>
      <c r="AJ162" s="200"/>
      <c r="AK162" s="200"/>
      <c r="AL162" s="200"/>
      <c r="AM162" s="200"/>
      <c r="AN162" s="200"/>
      <c r="AO162" s="200"/>
      <c r="AP162" s="200"/>
      <c r="AQ162" s="200"/>
      <c r="AR162" s="200"/>
      <c r="AS162" s="200"/>
      <c r="AT162" s="200"/>
      <c r="AU162" s="200"/>
      <c r="AV162" s="200"/>
      <c r="AW162" s="200"/>
      <c r="AX162" s="200"/>
      <c r="AY162" s="200"/>
      <c r="AZ162" s="200"/>
      <c r="BA162" s="200"/>
      <c r="BB162" s="200"/>
      <c r="BC162" s="200"/>
      <c r="BD162" s="200"/>
      <c r="BE162" s="200"/>
      <c r="BF162" s="200"/>
      <c r="BG162" s="200"/>
      <c r="BH162" s="200"/>
      <c r="BI162" s="200"/>
      <c r="BJ162" s="200"/>
      <c r="BK162" s="200"/>
      <c r="BL162" s="200"/>
    </row>
    <row r="163" spans="1:64" ht="15.75" hidden="1" customHeight="1" x14ac:dyDescent="0.2">
      <c r="A163" s="200"/>
      <c r="B163" s="200"/>
      <c r="C163" s="200"/>
      <c r="D163" s="202"/>
      <c r="E163" s="202"/>
      <c r="F163" s="202"/>
      <c r="G163" s="200"/>
      <c r="H163" s="200"/>
      <c r="I163" s="200"/>
      <c r="J163" s="200"/>
      <c r="K163" s="200"/>
      <c r="L163" s="200"/>
      <c r="M163" s="200"/>
      <c r="N163" s="200"/>
      <c r="O163" s="200"/>
      <c r="P163" s="200"/>
      <c r="Q163" s="200"/>
      <c r="R163" s="200"/>
      <c r="S163" s="200"/>
      <c r="T163" s="200"/>
      <c r="U163" s="200"/>
      <c r="V163" s="200"/>
      <c r="W163" s="200"/>
      <c r="X163" s="200"/>
      <c r="Y163" s="183"/>
      <c r="Z163" s="200"/>
      <c r="AA163" s="200"/>
      <c r="AB163" s="200"/>
      <c r="AC163" s="200"/>
      <c r="AD163" s="200"/>
      <c r="AE163" s="200"/>
      <c r="AF163" s="200"/>
      <c r="AG163" s="200"/>
      <c r="AH163" s="200"/>
      <c r="AI163" s="200"/>
      <c r="AJ163" s="200"/>
      <c r="AK163" s="200"/>
      <c r="AL163" s="200"/>
      <c r="AM163" s="200"/>
      <c r="AN163" s="200"/>
      <c r="AO163" s="200"/>
      <c r="AP163" s="200"/>
      <c r="AQ163" s="200"/>
      <c r="AR163" s="200"/>
      <c r="AS163" s="200"/>
      <c r="AT163" s="200"/>
      <c r="AU163" s="200"/>
      <c r="AV163" s="200"/>
      <c r="AW163" s="200"/>
      <c r="AX163" s="200"/>
      <c r="AY163" s="200"/>
      <c r="AZ163" s="200"/>
      <c r="BA163" s="200"/>
      <c r="BB163" s="200"/>
      <c r="BC163" s="200"/>
      <c r="BD163" s="200"/>
      <c r="BE163" s="200"/>
      <c r="BF163" s="200"/>
      <c r="BG163" s="200"/>
      <c r="BH163" s="200"/>
      <c r="BI163" s="200"/>
      <c r="BJ163" s="200"/>
      <c r="BK163" s="200"/>
      <c r="BL163" s="200"/>
    </row>
    <row r="164" spans="1:64" ht="15.75" hidden="1" customHeight="1" x14ac:dyDescent="0.2">
      <c r="A164" s="200"/>
      <c r="B164" s="200"/>
      <c r="C164" s="200"/>
      <c r="D164" s="202"/>
      <c r="E164" s="202"/>
      <c r="F164" s="202"/>
      <c r="G164" s="200"/>
      <c r="H164" s="200"/>
      <c r="I164" s="200"/>
      <c r="J164" s="200"/>
      <c r="K164" s="200"/>
      <c r="L164" s="200"/>
      <c r="M164" s="200"/>
      <c r="N164" s="200"/>
      <c r="O164" s="200"/>
      <c r="P164" s="200"/>
      <c r="Q164" s="200"/>
      <c r="R164" s="200"/>
      <c r="S164" s="200"/>
      <c r="T164" s="200"/>
      <c r="U164" s="200"/>
      <c r="V164" s="200"/>
      <c r="W164" s="200"/>
      <c r="X164" s="200"/>
      <c r="Y164" s="183"/>
      <c r="Z164" s="200"/>
      <c r="AA164" s="200"/>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c r="AV164" s="200"/>
      <c r="AW164" s="200"/>
      <c r="AX164" s="200"/>
      <c r="AY164" s="200"/>
      <c r="AZ164" s="200"/>
      <c r="BA164" s="200"/>
      <c r="BB164" s="200"/>
      <c r="BC164" s="200"/>
      <c r="BD164" s="200"/>
      <c r="BE164" s="200"/>
      <c r="BF164" s="200"/>
      <c r="BG164" s="200"/>
      <c r="BH164" s="200"/>
      <c r="BI164" s="200"/>
      <c r="BJ164" s="200"/>
      <c r="BK164" s="200"/>
      <c r="BL164" s="200"/>
    </row>
    <row r="165" spans="1:64" ht="15.75" hidden="1" customHeight="1" x14ac:dyDescent="0.2">
      <c r="A165" s="200"/>
      <c r="B165" s="200"/>
      <c r="C165" s="200"/>
      <c r="D165" s="202"/>
      <c r="E165" s="202"/>
      <c r="F165" s="202"/>
      <c r="G165" s="200"/>
      <c r="H165" s="200"/>
      <c r="I165" s="200"/>
      <c r="J165" s="200"/>
      <c r="K165" s="200"/>
      <c r="L165" s="200"/>
      <c r="M165" s="200"/>
      <c r="N165" s="200"/>
      <c r="O165" s="200"/>
      <c r="P165" s="200"/>
      <c r="Q165" s="200"/>
      <c r="R165" s="200"/>
      <c r="S165" s="200"/>
      <c r="T165" s="200"/>
      <c r="U165" s="200"/>
      <c r="V165" s="200"/>
      <c r="W165" s="200"/>
      <c r="X165" s="200"/>
      <c r="Y165" s="183"/>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c r="AV165" s="200"/>
      <c r="AW165" s="200"/>
      <c r="AX165" s="200"/>
      <c r="AY165" s="200"/>
      <c r="AZ165" s="200"/>
      <c r="BA165" s="200"/>
      <c r="BB165" s="200"/>
      <c r="BC165" s="200"/>
      <c r="BD165" s="200"/>
      <c r="BE165" s="200"/>
      <c r="BF165" s="200"/>
      <c r="BG165" s="200"/>
      <c r="BH165" s="200"/>
      <c r="BI165" s="200"/>
      <c r="BJ165" s="200"/>
      <c r="BK165" s="200"/>
      <c r="BL165" s="200"/>
    </row>
    <row r="166" spans="1:64" ht="15.75" hidden="1" customHeight="1" x14ac:dyDescent="0.2">
      <c r="A166" s="200"/>
      <c r="B166" s="200"/>
      <c r="C166" s="200"/>
      <c r="D166" s="202"/>
      <c r="E166" s="202"/>
      <c r="F166" s="202"/>
      <c r="G166" s="200"/>
      <c r="H166" s="200"/>
      <c r="I166" s="200"/>
      <c r="J166" s="200"/>
      <c r="K166" s="200"/>
      <c r="L166" s="200"/>
      <c r="M166" s="200"/>
      <c r="N166" s="200"/>
      <c r="O166" s="200"/>
      <c r="P166" s="200"/>
      <c r="Q166" s="200"/>
      <c r="R166" s="200"/>
      <c r="S166" s="200"/>
      <c r="T166" s="200"/>
      <c r="U166" s="200"/>
      <c r="V166" s="200"/>
      <c r="W166" s="200"/>
      <c r="X166" s="200"/>
      <c r="Y166" s="183"/>
      <c r="Z166" s="200"/>
      <c r="AA166" s="200"/>
      <c r="AB166" s="200"/>
      <c r="AC166" s="200"/>
      <c r="AD166" s="200"/>
      <c r="AE166" s="200"/>
      <c r="AF166" s="200"/>
      <c r="AG166" s="200"/>
      <c r="AH166" s="200"/>
      <c r="AI166" s="200"/>
      <c r="AJ166" s="200"/>
      <c r="AK166" s="200"/>
      <c r="AL166" s="200"/>
      <c r="AM166" s="200"/>
      <c r="AN166" s="200"/>
      <c r="AO166" s="200"/>
      <c r="AP166" s="200"/>
      <c r="AQ166" s="200"/>
      <c r="AR166" s="200"/>
      <c r="AS166" s="200"/>
      <c r="AT166" s="200"/>
      <c r="AU166" s="200"/>
      <c r="AV166" s="200"/>
      <c r="AW166" s="200"/>
      <c r="AX166" s="200"/>
      <c r="AY166" s="200"/>
      <c r="AZ166" s="200"/>
      <c r="BA166" s="200"/>
      <c r="BB166" s="200"/>
      <c r="BC166" s="200"/>
      <c r="BD166" s="200"/>
      <c r="BE166" s="200"/>
      <c r="BF166" s="200"/>
      <c r="BG166" s="200"/>
      <c r="BH166" s="200"/>
      <c r="BI166" s="200"/>
      <c r="BJ166" s="200"/>
      <c r="BK166" s="200"/>
      <c r="BL166" s="200"/>
    </row>
    <row r="167" spans="1:64" ht="15.75" hidden="1" customHeight="1" x14ac:dyDescent="0.2">
      <c r="A167" s="200"/>
      <c r="B167" s="200"/>
      <c r="C167" s="200"/>
      <c r="D167" s="202"/>
      <c r="E167" s="202"/>
      <c r="F167" s="202"/>
      <c r="G167" s="200"/>
      <c r="H167" s="200"/>
      <c r="I167" s="200"/>
      <c r="J167" s="200"/>
      <c r="K167" s="200"/>
      <c r="L167" s="200"/>
      <c r="M167" s="200"/>
      <c r="N167" s="200"/>
      <c r="O167" s="200"/>
      <c r="P167" s="200"/>
      <c r="Q167" s="200"/>
      <c r="R167" s="200"/>
      <c r="S167" s="200"/>
      <c r="T167" s="200"/>
      <c r="U167" s="200"/>
      <c r="V167" s="200"/>
      <c r="W167" s="200"/>
      <c r="X167" s="200"/>
      <c r="Y167" s="183"/>
      <c r="Z167" s="200"/>
      <c r="AA167" s="200"/>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c r="AV167" s="200"/>
      <c r="AW167" s="200"/>
      <c r="AX167" s="200"/>
      <c r="AY167" s="200"/>
      <c r="AZ167" s="200"/>
      <c r="BA167" s="200"/>
      <c r="BB167" s="200"/>
      <c r="BC167" s="200"/>
      <c r="BD167" s="200"/>
      <c r="BE167" s="200"/>
      <c r="BF167" s="200"/>
      <c r="BG167" s="200"/>
      <c r="BH167" s="200"/>
      <c r="BI167" s="200"/>
      <c r="BJ167" s="200"/>
      <c r="BK167" s="200"/>
      <c r="BL167" s="200"/>
    </row>
    <row r="168" spans="1:64" ht="15.75" hidden="1" customHeight="1" x14ac:dyDescent="0.2">
      <c r="A168" s="200"/>
      <c r="B168" s="200"/>
      <c r="C168" s="200"/>
      <c r="D168" s="202"/>
      <c r="E168" s="202"/>
      <c r="F168" s="202"/>
      <c r="G168" s="200"/>
      <c r="H168" s="200"/>
      <c r="I168" s="200"/>
      <c r="J168" s="200"/>
      <c r="K168" s="200"/>
      <c r="L168" s="200"/>
      <c r="M168" s="200"/>
      <c r="N168" s="200"/>
      <c r="O168" s="200"/>
      <c r="P168" s="200"/>
      <c r="Q168" s="200"/>
      <c r="R168" s="200"/>
      <c r="S168" s="200"/>
      <c r="T168" s="200"/>
      <c r="U168" s="200"/>
      <c r="V168" s="200"/>
      <c r="W168" s="200"/>
      <c r="X168" s="200"/>
      <c r="Y168" s="183"/>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c r="AV168" s="200"/>
      <c r="AW168" s="200"/>
      <c r="AX168" s="200"/>
      <c r="AY168" s="200"/>
      <c r="AZ168" s="200"/>
      <c r="BA168" s="200"/>
      <c r="BB168" s="200"/>
      <c r="BC168" s="200"/>
      <c r="BD168" s="200"/>
      <c r="BE168" s="200"/>
      <c r="BF168" s="200"/>
      <c r="BG168" s="200"/>
      <c r="BH168" s="200"/>
      <c r="BI168" s="200"/>
      <c r="BJ168" s="200"/>
      <c r="BK168" s="200"/>
      <c r="BL168" s="200"/>
    </row>
    <row r="169" spans="1:64" ht="15.75" hidden="1" customHeight="1" x14ac:dyDescent="0.2">
      <c r="A169" s="200"/>
      <c r="B169" s="200"/>
      <c r="C169" s="200"/>
      <c r="D169" s="202"/>
      <c r="E169" s="202"/>
      <c r="F169" s="202"/>
      <c r="G169" s="200"/>
      <c r="H169" s="200"/>
      <c r="I169" s="200"/>
      <c r="J169" s="200"/>
      <c r="K169" s="200"/>
      <c r="L169" s="200"/>
      <c r="M169" s="200"/>
      <c r="N169" s="200"/>
      <c r="O169" s="200"/>
      <c r="P169" s="200"/>
      <c r="Q169" s="200"/>
      <c r="R169" s="200"/>
      <c r="S169" s="200"/>
      <c r="T169" s="200"/>
      <c r="U169" s="200"/>
      <c r="V169" s="200"/>
      <c r="W169" s="200"/>
      <c r="X169" s="200"/>
      <c r="Y169" s="183"/>
      <c r="Z169" s="200"/>
      <c r="AA169" s="200"/>
      <c r="AB169" s="200"/>
      <c r="AC169" s="200"/>
      <c r="AD169" s="200"/>
      <c r="AE169" s="200"/>
      <c r="AF169" s="200"/>
      <c r="AG169" s="200"/>
      <c r="AH169" s="200"/>
      <c r="AI169" s="200"/>
      <c r="AJ169" s="200"/>
      <c r="AK169" s="200"/>
      <c r="AL169" s="200"/>
      <c r="AM169" s="200"/>
      <c r="AN169" s="200"/>
      <c r="AO169" s="200"/>
      <c r="AP169" s="200"/>
      <c r="AQ169" s="200"/>
      <c r="AR169" s="200"/>
      <c r="AS169" s="200"/>
      <c r="AT169" s="200"/>
      <c r="AU169" s="200"/>
      <c r="AV169" s="200"/>
      <c r="AW169" s="200"/>
      <c r="AX169" s="200"/>
      <c r="AY169" s="200"/>
      <c r="AZ169" s="200"/>
      <c r="BA169" s="200"/>
      <c r="BB169" s="200"/>
      <c r="BC169" s="200"/>
      <c r="BD169" s="200"/>
      <c r="BE169" s="200"/>
      <c r="BF169" s="200"/>
      <c r="BG169" s="200"/>
      <c r="BH169" s="200"/>
      <c r="BI169" s="200"/>
      <c r="BJ169" s="200"/>
      <c r="BK169" s="200"/>
      <c r="BL169" s="200"/>
    </row>
    <row r="170" spans="1:64" ht="15.75" hidden="1" customHeight="1" x14ac:dyDescent="0.2">
      <c r="A170" s="200"/>
      <c r="B170" s="200"/>
      <c r="C170" s="200"/>
      <c r="D170" s="202"/>
      <c r="E170" s="202"/>
      <c r="F170" s="202"/>
      <c r="G170" s="200"/>
      <c r="H170" s="200"/>
      <c r="I170" s="200"/>
      <c r="J170" s="200"/>
      <c r="K170" s="200"/>
      <c r="L170" s="200"/>
      <c r="M170" s="200"/>
      <c r="N170" s="200"/>
      <c r="O170" s="200"/>
      <c r="P170" s="200"/>
      <c r="Q170" s="200"/>
      <c r="R170" s="200"/>
      <c r="S170" s="200"/>
      <c r="T170" s="200"/>
      <c r="U170" s="200"/>
      <c r="V170" s="200"/>
      <c r="W170" s="200"/>
      <c r="X170" s="200"/>
      <c r="Y170" s="183"/>
      <c r="Z170" s="200"/>
      <c r="AA170" s="200"/>
      <c r="AB170" s="200"/>
      <c r="AC170" s="200"/>
      <c r="AD170" s="200"/>
      <c r="AE170" s="200"/>
      <c r="AF170" s="200"/>
      <c r="AG170" s="200"/>
      <c r="AH170" s="200"/>
      <c r="AI170" s="200"/>
      <c r="AJ170" s="200"/>
      <c r="AK170" s="200"/>
      <c r="AL170" s="200"/>
      <c r="AM170" s="200"/>
      <c r="AN170" s="200"/>
      <c r="AO170" s="200"/>
      <c r="AP170" s="200"/>
      <c r="AQ170" s="200"/>
      <c r="AR170" s="200"/>
      <c r="AS170" s="200"/>
      <c r="AT170" s="200"/>
      <c r="AU170" s="200"/>
      <c r="AV170" s="200"/>
      <c r="AW170" s="200"/>
      <c r="AX170" s="200"/>
      <c r="AY170" s="200"/>
      <c r="AZ170" s="200"/>
      <c r="BA170" s="200"/>
      <c r="BB170" s="200"/>
      <c r="BC170" s="200"/>
      <c r="BD170" s="200"/>
      <c r="BE170" s="200"/>
      <c r="BF170" s="200"/>
      <c r="BG170" s="200"/>
      <c r="BH170" s="200"/>
      <c r="BI170" s="200"/>
      <c r="BJ170" s="200"/>
      <c r="BK170" s="200"/>
      <c r="BL170" s="200"/>
    </row>
    <row r="171" spans="1:64" ht="15.75" hidden="1" customHeight="1" x14ac:dyDescent="0.2">
      <c r="A171" s="200"/>
      <c r="B171" s="200"/>
      <c r="C171" s="200"/>
      <c r="D171" s="202"/>
      <c r="E171" s="202"/>
      <c r="F171" s="202"/>
      <c r="G171" s="200"/>
      <c r="H171" s="200"/>
      <c r="I171" s="200"/>
      <c r="J171" s="200"/>
      <c r="K171" s="200"/>
      <c r="L171" s="200"/>
      <c r="M171" s="200"/>
      <c r="N171" s="200"/>
      <c r="O171" s="200"/>
      <c r="P171" s="200"/>
      <c r="Q171" s="200"/>
      <c r="R171" s="200"/>
      <c r="S171" s="200"/>
      <c r="T171" s="200"/>
      <c r="U171" s="200"/>
      <c r="V171" s="200"/>
      <c r="W171" s="200"/>
      <c r="X171" s="200"/>
      <c r="Y171" s="183"/>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c r="AV171" s="200"/>
      <c r="AW171" s="200"/>
      <c r="AX171" s="200"/>
      <c r="AY171" s="200"/>
      <c r="AZ171" s="200"/>
      <c r="BA171" s="200"/>
      <c r="BB171" s="200"/>
      <c r="BC171" s="200"/>
      <c r="BD171" s="200"/>
      <c r="BE171" s="200"/>
      <c r="BF171" s="200"/>
      <c r="BG171" s="200"/>
      <c r="BH171" s="200"/>
      <c r="BI171" s="200"/>
      <c r="BJ171" s="200"/>
      <c r="BK171" s="200"/>
      <c r="BL171" s="200"/>
    </row>
    <row r="172" spans="1:64" ht="15.75" hidden="1" customHeight="1" x14ac:dyDescent="0.2">
      <c r="A172" s="200"/>
      <c r="B172" s="200"/>
      <c r="C172" s="200"/>
      <c r="D172" s="202"/>
      <c r="E172" s="202"/>
      <c r="F172" s="202"/>
      <c r="G172" s="200"/>
      <c r="H172" s="200"/>
      <c r="I172" s="200"/>
      <c r="J172" s="200"/>
      <c r="K172" s="200"/>
      <c r="L172" s="200"/>
      <c r="M172" s="200"/>
      <c r="N172" s="200"/>
      <c r="O172" s="200"/>
      <c r="P172" s="200"/>
      <c r="Q172" s="200"/>
      <c r="R172" s="200"/>
      <c r="S172" s="200"/>
      <c r="T172" s="200"/>
      <c r="U172" s="200"/>
      <c r="V172" s="200"/>
      <c r="W172" s="200"/>
      <c r="X172" s="200"/>
      <c r="Y172" s="183"/>
      <c r="Z172" s="200"/>
      <c r="AA172" s="200"/>
      <c r="AB172" s="200"/>
      <c r="AC172" s="200"/>
      <c r="AD172" s="200"/>
      <c r="AE172" s="200"/>
      <c r="AF172" s="200"/>
      <c r="AG172" s="200"/>
      <c r="AH172" s="200"/>
      <c r="AI172" s="200"/>
      <c r="AJ172" s="200"/>
      <c r="AK172" s="200"/>
      <c r="AL172" s="200"/>
      <c r="AM172" s="200"/>
      <c r="AN172" s="200"/>
      <c r="AO172" s="200"/>
      <c r="AP172" s="200"/>
      <c r="AQ172" s="200"/>
      <c r="AR172" s="200"/>
      <c r="AS172" s="200"/>
      <c r="AT172" s="200"/>
      <c r="AU172" s="200"/>
      <c r="AV172" s="200"/>
      <c r="AW172" s="200"/>
      <c r="AX172" s="200"/>
      <c r="AY172" s="200"/>
      <c r="AZ172" s="200"/>
      <c r="BA172" s="200"/>
      <c r="BB172" s="200"/>
      <c r="BC172" s="200"/>
      <c r="BD172" s="200"/>
      <c r="BE172" s="200"/>
      <c r="BF172" s="200"/>
      <c r="BG172" s="200"/>
      <c r="BH172" s="200"/>
      <c r="BI172" s="200"/>
      <c r="BJ172" s="200"/>
      <c r="BK172" s="200"/>
      <c r="BL172" s="200"/>
    </row>
    <row r="173" spans="1:64" ht="15.75" hidden="1" customHeight="1" x14ac:dyDescent="0.2">
      <c r="A173" s="200"/>
      <c r="B173" s="200"/>
      <c r="C173" s="200"/>
      <c r="D173" s="202"/>
      <c r="E173" s="202"/>
      <c r="F173" s="202"/>
      <c r="G173" s="200"/>
      <c r="H173" s="200"/>
      <c r="I173" s="200"/>
      <c r="J173" s="200"/>
      <c r="K173" s="200"/>
      <c r="L173" s="200"/>
      <c r="M173" s="200"/>
      <c r="N173" s="200"/>
      <c r="O173" s="200"/>
      <c r="P173" s="200"/>
      <c r="Q173" s="200"/>
      <c r="R173" s="200"/>
      <c r="S173" s="200"/>
      <c r="T173" s="200"/>
      <c r="U173" s="200"/>
      <c r="V173" s="200"/>
      <c r="W173" s="200"/>
      <c r="X173" s="200"/>
      <c r="Y173" s="183"/>
      <c r="Z173" s="200"/>
      <c r="AA173" s="200"/>
      <c r="AB173" s="200"/>
      <c r="AC173" s="200"/>
      <c r="AD173" s="200"/>
      <c r="AE173" s="200"/>
      <c r="AF173" s="200"/>
      <c r="AG173" s="200"/>
      <c r="AH173" s="200"/>
      <c r="AI173" s="200"/>
      <c r="AJ173" s="200"/>
      <c r="AK173" s="200"/>
      <c r="AL173" s="200"/>
      <c r="AM173" s="200"/>
      <c r="AN173" s="200"/>
      <c r="AO173" s="200"/>
      <c r="AP173" s="200"/>
      <c r="AQ173" s="200"/>
      <c r="AR173" s="200"/>
      <c r="AS173" s="200"/>
      <c r="AT173" s="200"/>
      <c r="AU173" s="200"/>
      <c r="AV173" s="200"/>
      <c r="AW173" s="200"/>
      <c r="AX173" s="200"/>
      <c r="AY173" s="200"/>
      <c r="AZ173" s="200"/>
      <c r="BA173" s="200"/>
      <c r="BB173" s="200"/>
      <c r="BC173" s="200"/>
      <c r="BD173" s="200"/>
      <c r="BE173" s="200"/>
      <c r="BF173" s="200"/>
      <c r="BG173" s="200"/>
      <c r="BH173" s="200"/>
      <c r="BI173" s="200"/>
      <c r="BJ173" s="200"/>
      <c r="BK173" s="200"/>
      <c r="BL173" s="200"/>
    </row>
    <row r="174" spans="1:64" ht="15.75" hidden="1" customHeight="1" x14ac:dyDescent="0.2">
      <c r="A174" s="200"/>
      <c r="B174" s="200"/>
      <c r="C174" s="200"/>
      <c r="D174" s="202"/>
      <c r="E174" s="202"/>
      <c r="F174" s="202"/>
      <c r="G174" s="200"/>
      <c r="H174" s="200"/>
      <c r="I174" s="200"/>
      <c r="J174" s="200"/>
      <c r="K174" s="200"/>
      <c r="L174" s="200"/>
      <c r="M174" s="200"/>
      <c r="N174" s="200"/>
      <c r="O174" s="200"/>
      <c r="P174" s="200"/>
      <c r="Q174" s="200"/>
      <c r="R174" s="200"/>
      <c r="S174" s="200"/>
      <c r="T174" s="200"/>
      <c r="U174" s="200"/>
      <c r="V174" s="200"/>
      <c r="W174" s="200"/>
      <c r="X174" s="200"/>
      <c r="Y174" s="183"/>
      <c r="Z174" s="200"/>
      <c r="AA174" s="200"/>
      <c r="AB174" s="200"/>
      <c r="AC174" s="200"/>
      <c r="AD174" s="200"/>
      <c r="AE174" s="200"/>
      <c r="AF174" s="200"/>
      <c r="AG174" s="200"/>
      <c r="AH174" s="200"/>
      <c r="AI174" s="200"/>
      <c r="AJ174" s="200"/>
      <c r="AK174" s="200"/>
      <c r="AL174" s="200"/>
      <c r="AM174" s="200"/>
      <c r="AN174" s="200"/>
      <c r="AO174" s="200"/>
      <c r="AP174" s="200"/>
      <c r="AQ174" s="200"/>
      <c r="AR174" s="200"/>
      <c r="AS174" s="200"/>
      <c r="AT174" s="200"/>
      <c r="AU174" s="200"/>
      <c r="AV174" s="200"/>
      <c r="AW174" s="200"/>
      <c r="AX174" s="200"/>
      <c r="AY174" s="200"/>
      <c r="AZ174" s="200"/>
      <c r="BA174" s="200"/>
      <c r="BB174" s="200"/>
      <c r="BC174" s="200"/>
      <c r="BD174" s="200"/>
      <c r="BE174" s="200"/>
      <c r="BF174" s="200"/>
      <c r="BG174" s="200"/>
      <c r="BH174" s="200"/>
      <c r="BI174" s="200"/>
      <c r="BJ174" s="200"/>
      <c r="BK174" s="200"/>
      <c r="BL174" s="200"/>
    </row>
    <row r="175" spans="1:64" ht="15.75" hidden="1" customHeight="1" x14ac:dyDescent="0.2">
      <c r="A175" s="200"/>
      <c r="B175" s="200"/>
      <c r="C175" s="200"/>
      <c r="D175" s="202"/>
      <c r="E175" s="202"/>
      <c r="F175" s="202"/>
      <c r="G175" s="200"/>
      <c r="H175" s="200"/>
      <c r="I175" s="200"/>
      <c r="J175" s="200"/>
      <c r="K175" s="200"/>
      <c r="L175" s="200"/>
      <c r="M175" s="200"/>
      <c r="N175" s="200"/>
      <c r="O175" s="200"/>
      <c r="P175" s="200"/>
      <c r="Q175" s="200"/>
      <c r="R175" s="200"/>
      <c r="S175" s="200"/>
      <c r="T175" s="200"/>
      <c r="U175" s="200"/>
      <c r="V175" s="200"/>
      <c r="W175" s="200"/>
      <c r="X175" s="200"/>
      <c r="Y175" s="183"/>
      <c r="Z175" s="200"/>
      <c r="AA175" s="200"/>
      <c r="AB175" s="200"/>
      <c r="AC175" s="200"/>
      <c r="AD175" s="200"/>
      <c r="AE175" s="200"/>
      <c r="AF175" s="200"/>
      <c r="AG175" s="200"/>
      <c r="AH175" s="200"/>
      <c r="AI175" s="200"/>
      <c r="AJ175" s="200"/>
      <c r="AK175" s="200"/>
      <c r="AL175" s="200"/>
      <c r="AM175" s="200"/>
      <c r="AN175" s="200"/>
      <c r="AO175" s="200"/>
      <c r="AP175" s="200"/>
      <c r="AQ175" s="200"/>
      <c r="AR175" s="200"/>
      <c r="AS175" s="200"/>
      <c r="AT175" s="200"/>
      <c r="AU175" s="200"/>
      <c r="AV175" s="200"/>
      <c r="AW175" s="200"/>
      <c r="AX175" s="200"/>
      <c r="AY175" s="200"/>
      <c r="AZ175" s="200"/>
      <c r="BA175" s="200"/>
      <c r="BB175" s="200"/>
      <c r="BC175" s="200"/>
      <c r="BD175" s="200"/>
      <c r="BE175" s="200"/>
      <c r="BF175" s="200"/>
      <c r="BG175" s="200"/>
      <c r="BH175" s="200"/>
      <c r="BI175" s="200"/>
      <c r="BJ175" s="200"/>
      <c r="BK175" s="200"/>
      <c r="BL175" s="200"/>
    </row>
    <row r="176" spans="1:64" ht="15.75" hidden="1" customHeight="1" x14ac:dyDescent="0.2">
      <c r="A176" s="200"/>
      <c r="B176" s="200"/>
      <c r="C176" s="200"/>
      <c r="D176" s="202"/>
      <c r="E176" s="202"/>
      <c r="F176" s="202"/>
      <c r="G176" s="200"/>
      <c r="H176" s="200"/>
      <c r="I176" s="200"/>
      <c r="J176" s="200"/>
      <c r="K176" s="200"/>
      <c r="L176" s="200"/>
      <c r="M176" s="200"/>
      <c r="N176" s="200"/>
      <c r="O176" s="200"/>
      <c r="P176" s="200"/>
      <c r="Q176" s="200"/>
      <c r="R176" s="200"/>
      <c r="S176" s="200"/>
      <c r="T176" s="200"/>
      <c r="U176" s="200"/>
      <c r="V176" s="200"/>
      <c r="W176" s="200"/>
      <c r="X176" s="200"/>
      <c r="Y176" s="183"/>
      <c r="Z176" s="200"/>
      <c r="AA176" s="200"/>
      <c r="AB176" s="200"/>
      <c r="AC176" s="200"/>
      <c r="AD176" s="200"/>
      <c r="AE176" s="200"/>
      <c r="AF176" s="200"/>
      <c r="AG176" s="200"/>
      <c r="AH176" s="200"/>
      <c r="AI176" s="200"/>
      <c r="AJ176" s="200"/>
      <c r="AK176" s="200"/>
      <c r="AL176" s="200"/>
      <c r="AM176" s="200"/>
      <c r="AN176" s="200"/>
      <c r="AO176" s="200"/>
      <c r="AP176" s="200"/>
      <c r="AQ176" s="200"/>
      <c r="AR176" s="200"/>
      <c r="AS176" s="200"/>
      <c r="AT176" s="200"/>
      <c r="AU176" s="200"/>
      <c r="AV176" s="200"/>
      <c r="AW176" s="200"/>
      <c r="AX176" s="200"/>
      <c r="AY176" s="200"/>
      <c r="AZ176" s="200"/>
      <c r="BA176" s="200"/>
      <c r="BB176" s="200"/>
      <c r="BC176" s="200"/>
      <c r="BD176" s="200"/>
      <c r="BE176" s="200"/>
      <c r="BF176" s="200"/>
      <c r="BG176" s="200"/>
      <c r="BH176" s="200"/>
      <c r="BI176" s="200"/>
      <c r="BJ176" s="200"/>
      <c r="BK176" s="200"/>
      <c r="BL176" s="200"/>
    </row>
    <row r="177" spans="1:64" ht="15.75" hidden="1" customHeight="1" x14ac:dyDescent="0.2">
      <c r="A177" s="200"/>
      <c r="B177" s="200"/>
      <c r="C177" s="200"/>
      <c r="D177" s="202"/>
      <c r="E177" s="202"/>
      <c r="F177" s="202"/>
      <c r="G177" s="200"/>
      <c r="H177" s="200"/>
      <c r="I177" s="200"/>
      <c r="J177" s="200"/>
      <c r="K177" s="200"/>
      <c r="L177" s="200"/>
      <c r="M177" s="200"/>
      <c r="N177" s="200"/>
      <c r="O177" s="200"/>
      <c r="P177" s="200"/>
      <c r="Q177" s="200"/>
      <c r="R177" s="200"/>
      <c r="S177" s="200"/>
      <c r="T177" s="200"/>
      <c r="U177" s="200"/>
      <c r="V177" s="200"/>
      <c r="W177" s="200"/>
      <c r="X177" s="200"/>
      <c r="Y177" s="183"/>
      <c r="Z177" s="200"/>
      <c r="AA177" s="200"/>
      <c r="AB177" s="200"/>
      <c r="AC177" s="200"/>
      <c r="AD177" s="200"/>
      <c r="AE177" s="200"/>
      <c r="AF177" s="200"/>
      <c r="AG177" s="200"/>
      <c r="AH177" s="200"/>
      <c r="AI177" s="200"/>
      <c r="AJ177" s="200"/>
      <c r="AK177" s="200"/>
      <c r="AL177" s="200"/>
      <c r="AM177" s="200"/>
      <c r="AN177" s="200"/>
      <c r="AO177" s="200"/>
      <c r="AP177" s="200"/>
      <c r="AQ177" s="200"/>
      <c r="AR177" s="200"/>
      <c r="AS177" s="200"/>
      <c r="AT177" s="200"/>
      <c r="AU177" s="200"/>
      <c r="AV177" s="200"/>
      <c r="AW177" s="200"/>
      <c r="AX177" s="200"/>
      <c r="AY177" s="200"/>
      <c r="AZ177" s="200"/>
      <c r="BA177" s="200"/>
      <c r="BB177" s="200"/>
      <c r="BC177" s="200"/>
      <c r="BD177" s="200"/>
      <c r="BE177" s="200"/>
      <c r="BF177" s="200"/>
      <c r="BG177" s="200"/>
      <c r="BH177" s="200"/>
      <c r="BI177" s="200"/>
      <c r="BJ177" s="200"/>
      <c r="BK177" s="200"/>
      <c r="BL177" s="200"/>
    </row>
    <row r="178" spans="1:64" ht="15.75" hidden="1" customHeight="1" x14ac:dyDescent="0.2">
      <c r="A178" s="200"/>
      <c r="B178" s="200"/>
      <c r="C178" s="200"/>
      <c r="D178" s="202"/>
      <c r="E178" s="202"/>
      <c r="F178" s="202"/>
      <c r="G178" s="200"/>
      <c r="H178" s="200"/>
      <c r="I178" s="200"/>
      <c r="J178" s="200"/>
      <c r="K178" s="200"/>
      <c r="L178" s="200"/>
      <c r="M178" s="200"/>
      <c r="N178" s="200"/>
      <c r="O178" s="200"/>
      <c r="P178" s="200"/>
      <c r="Q178" s="200"/>
      <c r="R178" s="200"/>
      <c r="S178" s="200"/>
      <c r="T178" s="200"/>
      <c r="U178" s="200"/>
      <c r="V178" s="200"/>
      <c r="W178" s="200"/>
      <c r="X178" s="200"/>
      <c r="Y178" s="183"/>
      <c r="Z178" s="200"/>
      <c r="AA178" s="200"/>
      <c r="AB178" s="200"/>
      <c r="AC178" s="200"/>
      <c r="AD178" s="200"/>
      <c r="AE178" s="200"/>
      <c r="AF178" s="200"/>
      <c r="AG178" s="200"/>
      <c r="AH178" s="200"/>
      <c r="AI178" s="200"/>
      <c r="AJ178" s="200"/>
      <c r="AK178" s="200"/>
      <c r="AL178" s="200"/>
      <c r="AM178" s="200"/>
      <c r="AN178" s="200"/>
      <c r="AO178" s="200"/>
      <c r="AP178" s="200"/>
      <c r="AQ178" s="200"/>
      <c r="AR178" s="200"/>
      <c r="AS178" s="200"/>
      <c r="AT178" s="200"/>
      <c r="AU178" s="200"/>
      <c r="AV178" s="200"/>
      <c r="AW178" s="200"/>
      <c r="AX178" s="200"/>
      <c r="AY178" s="200"/>
      <c r="AZ178" s="200"/>
      <c r="BA178" s="200"/>
      <c r="BB178" s="200"/>
      <c r="BC178" s="200"/>
      <c r="BD178" s="200"/>
      <c r="BE178" s="200"/>
      <c r="BF178" s="200"/>
      <c r="BG178" s="200"/>
      <c r="BH178" s="200"/>
      <c r="BI178" s="200"/>
      <c r="BJ178" s="200"/>
      <c r="BK178" s="200"/>
      <c r="BL178" s="200"/>
    </row>
    <row r="179" spans="1:64" ht="15.75" hidden="1" customHeight="1" x14ac:dyDescent="0.2">
      <c r="A179" s="200"/>
      <c r="B179" s="200"/>
      <c r="C179" s="200"/>
      <c r="D179" s="202"/>
      <c r="E179" s="202"/>
      <c r="F179" s="202"/>
      <c r="G179" s="200"/>
      <c r="H179" s="200"/>
      <c r="I179" s="200"/>
      <c r="J179" s="200"/>
      <c r="K179" s="200"/>
      <c r="L179" s="200"/>
      <c r="M179" s="200"/>
      <c r="N179" s="200"/>
      <c r="O179" s="200"/>
      <c r="P179" s="200"/>
      <c r="Q179" s="200"/>
      <c r="R179" s="200"/>
      <c r="S179" s="200"/>
      <c r="T179" s="200"/>
      <c r="U179" s="200"/>
      <c r="V179" s="200"/>
      <c r="W179" s="200"/>
      <c r="X179" s="200"/>
      <c r="Y179" s="183"/>
      <c r="Z179" s="200"/>
      <c r="AA179" s="200"/>
      <c r="AB179" s="200"/>
      <c r="AC179" s="200"/>
      <c r="AD179" s="200"/>
      <c r="AE179" s="200"/>
      <c r="AF179" s="200"/>
      <c r="AG179" s="200"/>
      <c r="AH179" s="200"/>
      <c r="AI179" s="200"/>
      <c r="AJ179" s="200"/>
      <c r="AK179" s="200"/>
      <c r="AL179" s="200"/>
      <c r="AM179" s="200"/>
      <c r="AN179" s="200"/>
      <c r="AO179" s="200"/>
      <c r="AP179" s="200"/>
      <c r="AQ179" s="200"/>
      <c r="AR179" s="200"/>
      <c r="AS179" s="200"/>
      <c r="AT179" s="200"/>
      <c r="AU179" s="200"/>
      <c r="AV179" s="200"/>
      <c r="AW179" s="200"/>
      <c r="AX179" s="200"/>
      <c r="AY179" s="200"/>
      <c r="AZ179" s="200"/>
      <c r="BA179" s="200"/>
      <c r="BB179" s="200"/>
      <c r="BC179" s="200"/>
      <c r="BD179" s="200"/>
      <c r="BE179" s="200"/>
      <c r="BF179" s="200"/>
      <c r="BG179" s="200"/>
      <c r="BH179" s="200"/>
      <c r="BI179" s="200"/>
      <c r="BJ179" s="200"/>
      <c r="BK179" s="200"/>
      <c r="BL179" s="200"/>
    </row>
    <row r="180" spans="1:64" ht="15.75" hidden="1" customHeight="1" x14ac:dyDescent="0.2">
      <c r="A180" s="200"/>
      <c r="B180" s="200"/>
      <c r="C180" s="200"/>
      <c r="D180" s="202"/>
      <c r="E180" s="202"/>
      <c r="F180" s="202"/>
      <c r="G180" s="200"/>
      <c r="H180" s="200"/>
      <c r="I180" s="200"/>
      <c r="J180" s="200"/>
      <c r="K180" s="200"/>
      <c r="L180" s="200"/>
      <c r="M180" s="200"/>
      <c r="N180" s="200"/>
      <c r="O180" s="200"/>
      <c r="P180" s="200"/>
      <c r="Q180" s="200"/>
      <c r="R180" s="200"/>
      <c r="S180" s="200"/>
      <c r="T180" s="200"/>
      <c r="U180" s="200"/>
      <c r="V180" s="200"/>
      <c r="W180" s="200"/>
      <c r="X180" s="200"/>
      <c r="Y180" s="183"/>
      <c r="Z180" s="200"/>
      <c r="AA180" s="200"/>
      <c r="AB180" s="200"/>
      <c r="AC180" s="200"/>
      <c r="AD180" s="200"/>
      <c r="AE180" s="200"/>
      <c r="AF180" s="200"/>
      <c r="AG180" s="200"/>
      <c r="AH180" s="200"/>
      <c r="AI180" s="200"/>
      <c r="AJ180" s="200"/>
      <c r="AK180" s="200"/>
      <c r="AL180" s="200"/>
      <c r="AM180" s="200"/>
      <c r="AN180" s="200"/>
      <c r="AO180" s="200"/>
      <c r="AP180" s="200"/>
      <c r="AQ180" s="200"/>
      <c r="AR180" s="200"/>
      <c r="AS180" s="200"/>
      <c r="AT180" s="200"/>
      <c r="AU180" s="200"/>
      <c r="AV180" s="200"/>
      <c r="AW180" s="200"/>
      <c r="AX180" s="200"/>
      <c r="AY180" s="200"/>
      <c r="AZ180" s="200"/>
      <c r="BA180" s="200"/>
      <c r="BB180" s="200"/>
      <c r="BC180" s="200"/>
      <c r="BD180" s="200"/>
      <c r="BE180" s="200"/>
      <c r="BF180" s="200"/>
      <c r="BG180" s="200"/>
      <c r="BH180" s="200"/>
      <c r="BI180" s="200"/>
      <c r="BJ180" s="200"/>
      <c r="BK180" s="200"/>
      <c r="BL180" s="200"/>
    </row>
    <row r="181" spans="1:64" ht="15.75" hidden="1" customHeight="1" x14ac:dyDescent="0.2">
      <c r="A181" s="200"/>
      <c r="B181" s="200"/>
      <c r="C181" s="200"/>
      <c r="D181" s="202"/>
      <c r="E181" s="202"/>
      <c r="F181" s="202"/>
      <c r="G181" s="200"/>
      <c r="H181" s="200"/>
      <c r="I181" s="200"/>
      <c r="J181" s="200"/>
      <c r="K181" s="200"/>
      <c r="L181" s="200"/>
      <c r="M181" s="200"/>
      <c r="N181" s="200"/>
      <c r="O181" s="200"/>
      <c r="P181" s="200"/>
      <c r="Q181" s="200"/>
      <c r="R181" s="200"/>
      <c r="S181" s="200"/>
      <c r="T181" s="200"/>
      <c r="U181" s="200"/>
      <c r="V181" s="200"/>
      <c r="W181" s="200"/>
      <c r="X181" s="200"/>
      <c r="Y181" s="183"/>
      <c r="Z181" s="200"/>
      <c r="AA181" s="200"/>
      <c r="AB181" s="200"/>
      <c r="AC181" s="200"/>
      <c r="AD181" s="200"/>
      <c r="AE181" s="200"/>
      <c r="AF181" s="200"/>
      <c r="AG181" s="200"/>
      <c r="AH181" s="200"/>
      <c r="AI181" s="200"/>
      <c r="AJ181" s="200"/>
      <c r="AK181" s="200"/>
      <c r="AL181" s="200"/>
      <c r="AM181" s="200"/>
      <c r="AN181" s="200"/>
      <c r="AO181" s="200"/>
      <c r="AP181" s="200"/>
      <c r="AQ181" s="200"/>
      <c r="AR181" s="200"/>
      <c r="AS181" s="200"/>
      <c r="AT181" s="200"/>
      <c r="AU181" s="200"/>
      <c r="AV181" s="200"/>
      <c r="AW181" s="200"/>
      <c r="AX181" s="200"/>
      <c r="AY181" s="200"/>
      <c r="AZ181" s="200"/>
      <c r="BA181" s="200"/>
      <c r="BB181" s="200"/>
      <c r="BC181" s="200"/>
      <c r="BD181" s="200"/>
      <c r="BE181" s="200"/>
      <c r="BF181" s="200"/>
      <c r="BG181" s="200"/>
      <c r="BH181" s="200"/>
      <c r="BI181" s="200"/>
      <c r="BJ181" s="200"/>
      <c r="BK181" s="200"/>
      <c r="BL181" s="200"/>
    </row>
    <row r="182" spans="1:64" ht="15.75" hidden="1" customHeight="1" x14ac:dyDescent="0.2">
      <c r="A182" s="200"/>
      <c r="B182" s="200"/>
      <c r="C182" s="200"/>
      <c r="D182" s="202"/>
      <c r="E182" s="202"/>
      <c r="F182" s="202"/>
      <c r="G182" s="200"/>
      <c r="H182" s="200"/>
      <c r="I182" s="200"/>
      <c r="J182" s="200"/>
      <c r="K182" s="200"/>
      <c r="L182" s="200"/>
      <c r="M182" s="200"/>
      <c r="N182" s="200"/>
      <c r="O182" s="200"/>
      <c r="P182" s="200"/>
      <c r="Q182" s="200"/>
      <c r="R182" s="200"/>
      <c r="S182" s="200"/>
      <c r="T182" s="200"/>
      <c r="U182" s="200"/>
      <c r="V182" s="200"/>
      <c r="W182" s="200"/>
      <c r="X182" s="200"/>
      <c r="Y182" s="183"/>
      <c r="Z182" s="200"/>
      <c r="AA182" s="200"/>
      <c r="AB182" s="200"/>
      <c r="AC182" s="200"/>
      <c r="AD182" s="200"/>
      <c r="AE182" s="200"/>
      <c r="AF182" s="200"/>
      <c r="AG182" s="200"/>
      <c r="AH182" s="200"/>
      <c r="AI182" s="200"/>
      <c r="AJ182" s="200"/>
      <c r="AK182" s="200"/>
      <c r="AL182" s="200"/>
      <c r="AM182" s="200"/>
      <c r="AN182" s="200"/>
      <c r="AO182" s="200"/>
      <c r="AP182" s="200"/>
      <c r="AQ182" s="200"/>
      <c r="AR182" s="200"/>
      <c r="AS182" s="200"/>
      <c r="AT182" s="200"/>
      <c r="AU182" s="200"/>
      <c r="AV182" s="200"/>
      <c r="AW182" s="200"/>
      <c r="AX182" s="200"/>
      <c r="AY182" s="200"/>
      <c r="AZ182" s="200"/>
      <c r="BA182" s="200"/>
      <c r="BB182" s="200"/>
      <c r="BC182" s="200"/>
      <c r="BD182" s="200"/>
      <c r="BE182" s="200"/>
      <c r="BF182" s="200"/>
      <c r="BG182" s="200"/>
      <c r="BH182" s="200"/>
      <c r="BI182" s="200"/>
      <c r="BJ182" s="200"/>
      <c r="BK182" s="200"/>
      <c r="BL182" s="200"/>
    </row>
    <row r="183" spans="1:64" ht="15.75" hidden="1" customHeight="1" x14ac:dyDescent="0.2">
      <c r="A183" s="200"/>
      <c r="B183" s="200"/>
      <c r="C183" s="200"/>
      <c r="D183" s="202"/>
      <c r="E183" s="202"/>
      <c r="F183" s="202"/>
      <c r="G183" s="200"/>
      <c r="H183" s="200"/>
      <c r="I183" s="200"/>
      <c r="J183" s="200"/>
      <c r="K183" s="200"/>
      <c r="L183" s="200"/>
      <c r="M183" s="200"/>
      <c r="N183" s="200"/>
      <c r="O183" s="200"/>
      <c r="P183" s="200"/>
      <c r="Q183" s="200"/>
      <c r="R183" s="200"/>
      <c r="S183" s="200"/>
      <c r="T183" s="200"/>
      <c r="U183" s="200"/>
      <c r="V183" s="200"/>
      <c r="W183" s="200"/>
      <c r="X183" s="200"/>
      <c r="Y183" s="183"/>
      <c r="Z183" s="200"/>
      <c r="AA183" s="200"/>
      <c r="AB183" s="200"/>
      <c r="AC183" s="200"/>
      <c r="AD183" s="200"/>
      <c r="AE183" s="200"/>
      <c r="AF183" s="200"/>
      <c r="AG183" s="200"/>
      <c r="AH183" s="200"/>
      <c r="AI183" s="200"/>
      <c r="AJ183" s="200"/>
      <c r="AK183" s="200"/>
      <c r="AL183" s="200"/>
      <c r="AM183" s="200"/>
      <c r="AN183" s="200"/>
      <c r="AO183" s="200"/>
      <c r="AP183" s="200"/>
      <c r="AQ183" s="200"/>
      <c r="AR183" s="200"/>
      <c r="AS183" s="200"/>
      <c r="AT183" s="200"/>
      <c r="AU183" s="200"/>
      <c r="AV183" s="200"/>
      <c r="AW183" s="200"/>
      <c r="AX183" s="200"/>
      <c r="AY183" s="200"/>
      <c r="AZ183" s="200"/>
      <c r="BA183" s="200"/>
      <c r="BB183" s="200"/>
      <c r="BC183" s="200"/>
      <c r="BD183" s="200"/>
      <c r="BE183" s="200"/>
      <c r="BF183" s="200"/>
      <c r="BG183" s="200"/>
      <c r="BH183" s="200"/>
      <c r="BI183" s="200"/>
      <c r="BJ183" s="200"/>
      <c r="BK183" s="200"/>
      <c r="BL183" s="200"/>
    </row>
    <row r="184" spans="1:64" ht="15.75" hidden="1" customHeight="1" x14ac:dyDescent="0.2">
      <c r="A184" s="200"/>
      <c r="B184" s="200"/>
      <c r="C184" s="200"/>
      <c r="D184" s="202"/>
      <c r="E184" s="202"/>
      <c r="F184" s="202"/>
      <c r="G184" s="200"/>
      <c r="H184" s="200"/>
      <c r="I184" s="200"/>
      <c r="J184" s="200"/>
      <c r="K184" s="200"/>
      <c r="L184" s="200"/>
      <c r="M184" s="200"/>
      <c r="N184" s="200"/>
      <c r="O184" s="200"/>
      <c r="P184" s="200"/>
      <c r="Q184" s="200"/>
      <c r="R184" s="200"/>
      <c r="S184" s="200"/>
      <c r="T184" s="200"/>
      <c r="U184" s="200"/>
      <c r="V184" s="200"/>
      <c r="W184" s="200"/>
      <c r="X184" s="200"/>
      <c r="Y184" s="183"/>
      <c r="Z184" s="200"/>
      <c r="AA184" s="200"/>
      <c r="AB184" s="200"/>
      <c r="AC184" s="200"/>
      <c r="AD184" s="200"/>
      <c r="AE184" s="200"/>
      <c r="AF184" s="200"/>
      <c r="AG184" s="200"/>
      <c r="AH184" s="200"/>
      <c r="AI184" s="200"/>
      <c r="AJ184" s="200"/>
      <c r="AK184" s="200"/>
      <c r="AL184" s="200"/>
      <c r="AM184" s="200"/>
      <c r="AN184" s="200"/>
      <c r="AO184" s="200"/>
      <c r="AP184" s="200"/>
      <c r="AQ184" s="200"/>
      <c r="AR184" s="200"/>
      <c r="AS184" s="200"/>
      <c r="AT184" s="200"/>
      <c r="AU184" s="200"/>
      <c r="AV184" s="200"/>
      <c r="AW184" s="200"/>
      <c r="AX184" s="200"/>
      <c r="AY184" s="200"/>
      <c r="AZ184" s="200"/>
      <c r="BA184" s="200"/>
      <c r="BB184" s="200"/>
      <c r="BC184" s="200"/>
      <c r="BD184" s="200"/>
      <c r="BE184" s="200"/>
      <c r="BF184" s="200"/>
      <c r="BG184" s="200"/>
      <c r="BH184" s="200"/>
      <c r="BI184" s="200"/>
      <c r="BJ184" s="200"/>
      <c r="BK184" s="200"/>
      <c r="BL184" s="200"/>
    </row>
    <row r="185" spans="1:64" ht="15.75" hidden="1" customHeight="1" x14ac:dyDescent="0.2">
      <c r="A185" s="200"/>
      <c r="B185" s="200"/>
      <c r="C185" s="200"/>
      <c r="D185" s="202"/>
      <c r="E185" s="202"/>
      <c r="F185" s="202"/>
      <c r="G185" s="200"/>
      <c r="H185" s="200"/>
      <c r="I185" s="200"/>
      <c r="J185" s="200"/>
      <c r="K185" s="200"/>
      <c r="L185" s="200"/>
      <c r="M185" s="200"/>
      <c r="N185" s="200"/>
      <c r="O185" s="200"/>
      <c r="P185" s="200"/>
      <c r="Q185" s="200"/>
      <c r="R185" s="200"/>
      <c r="S185" s="200"/>
      <c r="T185" s="200"/>
      <c r="U185" s="200"/>
      <c r="V185" s="200"/>
      <c r="W185" s="200"/>
      <c r="X185" s="200"/>
      <c r="Y185" s="183"/>
      <c r="Z185" s="200"/>
      <c r="AA185" s="200"/>
      <c r="AB185" s="200"/>
      <c r="AC185" s="200"/>
      <c r="AD185" s="200"/>
      <c r="AE185" s="200"/>
      <c r="AF185" s="200"/>
      <c r="AG185" s="200"/>
      <c r="AH185" s="200"/>
      <c r="AI185" s="200"/>
      <c r="AJ185" s="200"/>
      <c r="AK185" s="200"/>
      <c r="AL185" s="200"/>
      <c r="AM185" s="200"/>
      <c r="AN185" s="200"/>
      <c r="AO185" s="200"/>
      <c r="AP185" s="200"/>
      <c r="AQ185" s="200"/>
      <c r="AR185" s="200"/>
      <c r="AS185" s="200"/>
      <c r="AT185" s="200"/>
      <c r="AU185" s="200"/>
      <c r="AV185" s="200"/>
      <c r="AW185" s="200"/>
      <c r="AX185" s="200"/>
      <c r="AY185" s="200"/>
      <c r="AZ185" s="200"/>
      <c r="BA185" s="200"/>
      <c r="BB185" s="200"/>
      <c r="BC185" s="200"/>
      <c r="BD185" s="200"/>
      <c r="BE185" s="200"/>
      <c r="BF185" s="200"/>
      <c r="BG185" s="200"/>
      <c r="BH185" s="200"/>
      <c r="BI185" s="200"/>
      <c r="BJ185" s="200"/>
      <c r="BK185" s="200"/>
      <c r="BL185" s="200"/>
    </row>
    <row r="186" spans="1:64" ht="15.75" hidden="1" customHeight="1" x14ac:dyDescent="0.2">
      <c r="A186" s="200"/>
      <c r="B186" s="200"/>
      <c r="C186" s="200"/>
      <c r="D186" s="202"/>
      <c r="E186" s="202"/>
      <c r="F186" s="202"/>
      <c r="G186" s="200"/>
      <c r="H186" s="200"/>
      <c r="I186" s="200"/>
      <c r="J186" s="200"/>
      <c r="K186" s="200"/>
      <c r="L186" s="200"/>
      <c r="M186" s="200"/>
      <c r="N186" s="200"/>
      <c r="O186" s="200"/>
      <c r="P186" s="200"/>
      <c r="Q186" s="200"/>
      <c r="R186" s="200"/>
      <c r="S186" s="200"/>
      <c r="T186" s="200"/>
      <c r="U186" s="200"/>
      <c r="V186" s="200"/>
      <c r="W186" s="200"/>
      <c r="X186" s="200"/>
      <c r="Y186" s="183"/>
      <c r="Z186" s="200"/>
      <c r="AA186" s="200"/>
      <c r="AB186" s="200"/>
      <c r="AC186" s="200"/>
      <c r="AD186" s="200"/>
      <c r="AE186" s="200"/>
      <c r="AF186" s="200"/>
      <c r="AG186" s="200"/>
      <c r="AH186" s="200"/>
      <c r="AI186" s="200"/>
      <c r="AJ186" s="200"/>
      <c r="AK186" s="200"/>
      <c r="AL186" s="200"/>
      <c r="AM186" s="200"/>
      <c r="AN186" s="200"/>
      <c r="AO186" s="200"/>
      <c r="AP186" s="200"/>
      <c r="AQ186" s="200"/>
      <c r="AR186" s="200"/>
      <c r="AS186" s="200"/>
      <c r="AT186" s="200"/>
      <c r="AU186" s="200"/>
      <c r="AV186" s="200"/>
      <c r="AW186" s="200"/>
      <c r="AX186" s="200"/>
      <c r="AY186" s="200"/>
      <c r="AZ186" s="200"/>
      <c r="BA186" s="200"/>
      <c r="BB186" s="200"/>
      <c r="BC186" s="200"/>
      <c r="BD186" s="200"/>
      <c r="BE186" s="200"/>
      <c r="BF186" s="200"/>
      <c r="BG186" s="200"/>
      <c r="BH186" s="200"/>
      <c r="BI186" s="200"/>
      <c r="BJ186" s="200"/>
      <c r="BK186" s="200"/>
      <c r="BL186" s="200"/>
    </row>
    <row r="187" spans="1:64" ht="15.75" hidden="1" customHeight="1" x14ac:dyDescent="0.2">
      <c r="A187" s="200"/>
      <c r="B187" s="200"/>
      <c r="C187" s="200"/>
      <c r="D187" s="202"/>
      <c r="E187" s="202"/>
      <c r="F187" s="202"/>
      <c r="G187" s="200"/>
      <c r="H187" s="200"/>
      <c r="I187" s="200"/>
      <c r="J187" s="200"/>
      <c r="K187" s="200"/>
      <c r="L187" s="200"/>
      <c r="M187" s="200"/>
      <c r="N187" s="200"/>
      <c r="O187" s="200"/>
      <c r="P187" s="200"/>
      <c r="Q187" s="200"/>
      <c r="R187" s="200"/>
      <c r="S187" s="200"/>
      <c r="T187" s="200"/>
      <c r="U187" s="200"/>
      <c r="V187" s="200"/>
      <c r="W187" s="200"/>
      <c r="X187" s="200"/>
      <c r="Y187" s="183"/>
      <c r="Z187" s="200"/>
      <c r="AA187" s="200"/>
      <c r="AB187" s="200"/>
      <c r="AC187" s="200"/>
      <c r="AD187" s="200"/>
      <c r="AE187" s="200"/>
      <c r="AF187" s="200"/>
      <c r="AG187" s="200"/>
      <c r="AH187" s="200"/>
      <c r="AI187" s="200"/>
      <c r="AJ187" s="200"/>
      <c r="AK187" s="200"/>
      <c r="AL187" s="200"/>
      <c r="AM187" s="200"/>
      <c r="AN187" s="200"/>
      <c r="AO187" s="200"/>
      <c r="AP187" s="200"/>
      <c r="AQ187" s="200"/>
      <c r="AR187" s="200"/>
      <c r="AS187" s="200"/>
      <c r="AT187" s="200"/>
      <c r="AU187" s="200"/>
      <c r="AV187" s="200"/>
      <c r="AW187" s="200"/>
      <c r="AX187" s="200"/>
      <c r="AY187" s="200"/>
      <c r="AZ187" s="200"/>
      <c r="BA187" s="200"/>
      <c r="BB187" s="200"/>
      <c r="BC187" s="200"/>
      <c r="BD187" s="200"/>
      <c r="BE187" s="200"/>
      <c r="BF187" s="200"/>
      <c r="BG187" s="200"/>
      <c r="BH187" s="200"/>
      <c r="BI187" s="200"/>
      <c r="BJ187" s="200"/>
      <c r="BK187" s="200"/>
      <c r="BL187" s="200"/>
    </row>
    <row r="188" spans="1:64" ht="15.75" hidden="1" customHeight="1" x14ac:dyDescent="0.2">
      <c r="A188" s="200"/>
      <c r="B188" s="200"/>
      <c r="C188" s="200"/>
      <c r="D188" s="202"/>
      <c r="E188" s="202"/>
      <c r="F188" s="202"/>
      <c r="G188" s="200"/>
      <c r="H188" s="200"/>
      <c r="I188" s="200"/>
      <c r="J188" s="200"/>
      <c r="K188" s="200"/>
      <c r="L188" s="200"/>
      <c r="M188" s="200"/>
      <c r="N188" s="200"/>
      <c r="O188" s="200"/>
      <c r="P188" s="200"/>
      <c r="Q188" s="200"/>
      <c r="R188" s="200"/>
      <c r="S188" s="200"/>
      <c r="T188" s="200"/>
      <c r="U188" s="200"/>
      <c r="V188" s="200"/>
      <c r="W188" s="200"/>
      <c r="X188" s="200"/>
      <c r="Y188" s="183"/>
      <c r="Z188" s="200"/>
      <c r="AA188" s="200"/>
      <c r="AB188" s="200"/>
      <c r="AC188" s="200"/>
      <c r="AD188" s="200"/>
      <c r="AE188" s="200"/>
      <c r="AF188" s="200"/>
      <c r="AG188" s="200"/>
      <c r="AH188" s="200"/>
      <c r="AI188" s="200"/>
      <c r="AJ188" s="200"/>
      <c r="AK188" s="200"/>
      <c r="AL188" s="200"/>
      <c r="AM188" s="200"/>
      <c r="AN188" s="200"/>
      <c r="AO188" s="200"/>
      <c r="AP188" s="200"/>
      <c r="AQ188" s="200"/>
      <c r="AR188" s="200"/>
      <c r="AS188" s="200"/>
      <c r="AT188" s="200"/>
      <c r="AU188" s="200"/>
      <c r="AV188" s="200"/>
      <c r="AW188" s="200"/>
      <c r="AX188" s="200"/>
      <c r="AY188" s="200"/>
      <c r="AZ188" s="200"/>
      <c r="BA188" s="200"/>
      <c r="BB188" s="200"/>
      <c r="BC188" s="200"/>
      <c r="BD188" s="200"/>
      <c r="BE188" s="200"/>
      <c r="BF188" s="200"/>
      <c r="BG188" s="200"/>
      <c r="BH188" s="200"/>
      <c r="BI188" s="200"/>
      <c r="BJ188" s="200"/>
      <c r="BK188" s="200"/>
      <c r="BL188" s="200"/>
    </row>
    <row r="189" spans="1:64" ht="15.75" hidden="1" customHeight="1" x14ac:dyDescent="0.2">
      <c r="A189" s="200"/>
      <c r="B189" s="200"/>
      <c r="C189" s="200"/>
      <c r="D189" s="202"/>
      <c r="E189" s="202"/>
      <c r="F189" s="202"/>
      <c r="G189" s="200"/>
      <c r="H189" s="200"/>
      <c r="I189" s="200"/>
      <c r="J189" s="200"/>
      <c r="K189" s="200"/>
      <c r="L189" s="200"/>
      <c r="M189" s="200"/>
      <c r="N189" s="200"/>
      <c r="O189" s="200"/>
      <c r="P189" s="200"/>
      <c r="Q189" s="200"/>
      <c r="R189" s="200"/>
      <c r="S189" s="200"/>
      <c r="T189" s="200"/>
      <c r="U189" s="200"/>
      <c r="V189" s="200"/>
      <c r="W189" s="200"/>
      <c r="X189" s="200"/>
      <c r="Y189" s="183"/>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200"/>
      <c r="AY189" s="200"/>
      <c r="AZ189" s="200"/>
      <c r="BA189" s="200"/>
      <c r="BB189" s="200"/>
      <c r="BC189" s="200"/>
      <c r="BD189" s="200"/>
      <c r="BE189" s="200"/>
      <c r="BF189" s="200"/>
      <c r="BG189" s="200"/>
      <c r="BH189" s="200"/>
      <c r="BI189" s="200"/>
      <c r="BJ189" s="200"/>
      <c r="BK189" s="200"/>
      <c r="BL189" s="200"/>
    </row>
    <row r="190" spans="1:64" ht="15.75" hidden="1" customHeight="1" x14ac:dyDescent="0.2">
      <c r="A190" s="200"/>
      <c r="B190" s="200"/>
      <c r="C190" s="200"/>
      <c r="D190" s="202"/>
      <c r="E190" s="202"/>
      <c r="F190" s="202"/>
      <c r="G190" s="200"/>
      <c r="H190" s="200"/>
      <c r="I190" s="200"/>
      <c r="J190" s="200"/>
      <c r="K190" s="200"/>
      <c r="L190" s="200"/>
      <c r="M190" s="200"/>
      <c r="N190" s="200"/>
      <c r="O190" s="200"/>
      <c r="P190" s="200"/>
      <c r="Q190" s="200"/>
      <c r="R190" s="200"/>
      <c r="S190" s="200"/>
      <c r="T190" s="200"/>
      <c r="U190" s="200"/>
      <c r="V190" s="200"/>
      <c r="W190" s="200"/>
      <c r="X190" s="200"/>
      <c r="Y190" s="183"/>
      <c r="Z190" s="200"/>
      <c r="AA190" s="200"/>
      <c r="AB190" s="200"/>
      <c r="AC190" s="200"/>
      <c r="AD190" s="200"/>
      <c r="AE190" s="200"/>
      <c r="AF190" s="200"/>
      <c r="AG190" s="200"/>
      <c r="AH190" s="200"/>
      <c r="AI190" s="200"/>
      <c r="AJ190" s="200"/>
      <c r="AK190" s="200"/>
      <c r="AL190" s="200"/>
      <c r="AM190" s="200"/>
      <c r="AN190" s="200"/>
      <c r="AO190" s="200"/>
      <c r="AP190" s="200"/>
      <c r="AQ190" s="200"/>
      <c r="AR190" s="200"/>
      <c r="AS190" s="200"/>
      <c r="AT190" s="200"/>
      <c r="AU190" s="200"/>
      <c r="AV190" s="200"/>
      <c r="AW190" s="200"/>
      <c r="AX190" s="200"/>
      <c r="AY190" s="200"/>
      <c r="AZ190" s="200"/>
      <c r="BA190" s="200"/>
      <c r="BB190" s="200"/>
      <c r="BC190" s="200"/>
      <c r="BD190" s="200"/>
      <c r="BE190" s="200"/>
      <c r="BF190" s="200"/>
      <c r="BG190" s="200"/>
      <c r="BH190" s="200"/>
      <c r="BI190" s="200"/>
      <c r="BJ190" s="200"/>
      <c r="BK190" s="200"/>
      <c r="BL190" s="200"/>
    </row>
    <row r="191" spans="1:64" ht="15.75" hidden="1" customHeight="1" x14ac:dyDescent="0.2">
      <c r="A191" s="200"/>
      <c r="B191" s="200"/>
      <c r="C191" s="200"/>
      <c r="D191" s="202"/>
      <c r="E191" s="202"/>
      <c r="F191" s="202"/>
      <c r="G191" s="200"/>
      <c r="H191" s="200"/>
      <c r="I191" s="200"/>
      <c r="J191" s="200"/>
      <c r="K191" s="200"/>
      <c r="L191" s="200"/>
      <c r="M191" s="200"/>
      <c r="N191" s="200"/>
      <c r="O191" s="200"/>
      <c r="P191" s="200"/>
      <c r="Q191" s="200"/>
      <c r="R191" s="200"/>
      <c r="S191" s="200"/>
      <c r="T191" s="200"/>
      <c r="U191" s="200"/>
      <c r="V191" s="200"/>
      <c r="W191" s="200"/>
      <c r="X191" s="200"/>
      <c r="Y191" s="183"/>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0"/>
      <c r="AY191" s="200"/>
      <c r="AZ191" s="200"/>
      <c r="BA191" s="200"/>
      <c r="BB191" s="200"/>
      <c r="BC191" s="200"/>
      <c r="BD191" s="200"/>
      <c r="BE191" s="200"/>
      <c r="BF191" s="200"/>
      <c r="BG191" s="200"/>
      <c r="BH191" s="200"/>
      <c r="BI191" s="200"/>
      <c r="BJ191" s="200"/>
      <c r="BK191" s="200"/>
      <c r="BL191" s="200"/>
    </row>
    <row r="192" spans="1:64" ht="15.75" hidden="1" customHeight="1" x14ac:dyDescent="0.2">
      <c r="A192" s="200"/>
      <c r="B192" s="200"/>
      <c r="C192" s="200"/>
      <c r="D192" s="202"/>
      <c r="E192" s="202"/>
      <c r="F192" s="202"/>
      <c r="G192" s="200"/>
      <c r="H192" s="200"/>
      <c r="I192" s="200"/>
      <c r="J192" s="200"/>
      <c r="K192" s="200"/>
      <c r="L192" s="200"/>
      <c r="M192" s="200"/>
      <c r="N192" s="200"/>
      <c r="O192" s="200"/>
      <c r="P192" s="200"/>
      <c r="Q192" s="200"/>
      <c r="R192" s="200"/>
      <c r="S192" s="200"/>
      <c r="T192" s="200"/>
      <c r="U192" s="200"/>
      <c r="V192" s="200"/>
      <c r="W192" s="200"/>
      <c r="X192" s="200"/>
      <c r="Y192" s="183"/>
      <c r="Z192" s="200"/>
      <c r="AA192" s="200"/>
      <c r="AB192" s="200"/>
      <c r="AC192" s="200"/>
      <c r="AD192" s="200"/>
      <c r="AE192" s="200"/>
      <c r="AF192" s="200"/>
      <c r="AG192" s="200"/>
      <c r="AH192" s="200"/>
      <c r="AI192" s="200"/>
      <c r="AJ192" s="200"/>
      <c r="AK192" s="200"/>
      <c r="AL192" s="200"/>
      <c r="AM192" s="200"/>
      <c r="AN192" s="200"/>
      <c r="AO192" s="200"/>
      <c r="AP192" s="200"/>
      <c r="AQ192" s="200"/>
      <c r="AR192" s="200"/>
      <c r="AS192" s="200"/>
      <c r="AT192" s="200"/>
      <c r="AU192" s="200"/>
      <c r="AV192" s="200"/>
      <c r="AW192" s="200"/>
      <c r="AX192" s="200"/>
      <c r="AY192" s="200"/>
      <c r="AZ192" s="200"/>
      <c r="BA192" s="200"/>
      <c r="BB192" s="200"/>
      <c r="BC192" s="200"/>
      <c r="BD192" s="200"/>
      <c r="BE192" s="200"/>
      <c r="BF192" s="200"/>
      <c r="BG192" s="200"/>
      <c r="BH192" s="200"/>
      <c r="BI192" s="200"/>
      <c r="BJ192" s="200"/>
      <c r="BK192" s="200"/>
      <c r="BL192" s="200"/>
    </row>
    <row r="193" spans="1:64" ht="15.75" hidden="1" customHeight="1" x14ac:dyDescent="0.2">
      <c r="A193" s="200"/>
      <c r="B193" s="200"/>
      <c r="C193" s="200"/>
      <c r="D193" s="202"/>
      <c r="E193" s="202"/>
      <c r="F193" s="202"/>
      <c r="G193" s="200"/>
      <c r="H193" s="200"/>
      <c r="I193" s="200"/>
      <c r="J193" s="200"/>
      <c r="K193" s="200"/>
      <c r="L193" s="200"/>
      <c r="M193" s="200"/>
      <c r="N193" s="200"/>
      <c r="O193" s="200"/>
      <c r="P193" s="200"/>
      <c r="Q193" s="200"/>
      <c r="R193" s="200"/>
      <c r="S193" s="200"/>
      <c r="T193" s="200"/>
      <c r="U193" s="200"/>
      <c r="V193" s="200"/>
      <c r="W193" s="200"/>
      <c r="X193" s="200"/>
      <c r="Y193" s="183"/>
      <c r="Z193" s="200"/>
      <c r="AA193" s="200"/>
      <c r="AB193" s="200"/>
      <c r="AC193" s="200"/>
      <c r="AD193" s="200"/>
      <c r="AE193" s="200"/>
      <c r="AF193" s="200"/>
      <c r="AG193" s="200"/>
      <c r="AH193" s="200"/>
      <c r="AI193" s="200"/>
      <c r="AJ193" s="200"/>
      <c r="AK193" s="200"/>
      <c r="AL193" s="200"/>
      <c r="AM193" s="200"/>
      <c r="AN193" s="200"/>
      <c r="AO193" s="200"/>
      <c r="AP193" s="200"/>
      <c r="AQ193" s="200"/>
      <c r="AR193" s="200"/>
      <c r="AS193" s="200"/>
      <c r="AT193" s="200"/>
      <c r="AU193" s="200"/>
      <c r="AV193" s="200"/>
      <c r="AW193" s="200"/>
      <c r="AX193" s="200"/>
      <c r="AY193" s="200"/>
      <c r="AZ193" s="200"/>
      <c r="BA193" s="200"/>
      <c r="BB193" s="200"/>
      <c r="BC193" s="200"/>
      <c r="BD193" s="200"/>
      <c r="BE193" s="200"/>
      <c r="BF193" s="200"/>
      <c r="BG193" s="200"/>
      <c r="BH193" s="200"/>
      <c r="BI193" s="200"/>
      <c r="BJ193" s="200"/>
      <c r="BK193" s="200"/>
      <c r="BL193" s="200"/>
    </row>
    <row r="194" spans="1:64" ht="15.75" hidden="1" customHeight="1" x14ac:dyDescent="0.2">
      <c r="A194" s="200"/>
      <c r="B194" s="200"/>
      <c r="C194" s="200"/>
      <c r="D194" s="202"/>
      <c r="E194" s="202"/>
      <c r="F194" s="202"/>
      <c r="G194" s="200"/>
      <c r="H194" s="200"/>
      <c r="I194" s="200"/>
      <c r="J194" s="200"/>
      <c r="K194" s="200"/>
      <c r="L194" s="200"/>
      <c r="M194" s="200"/>
      <c r="N194" s="200"/>
      <c r="O194" s="200"/>
      <c r="P194" s="200"/>
      <c r="Q194" s="200"/>
      <c r="R194" s="200"/>
      <c r="S194" s="200"/>
      <c r="T194" s="200"/>
      <c r="U194" s="200"/>
      <c r="V194" s="200"/>
      <c r="W194" s="200"/>
      <c r="X194" s="200"/>
      <c r="Y194" s="183"/>
      <c r="Z194" s="200"/>
      <c r="AA194" s="200"/>
      <c r="AB194" s="200"/>
      <c r="AC194" s="200"/>
      <c r="AD194" s="200"/>
      <c r="AE194" s="200"/>
      <c r="AF194" s="200"/>
      <c r="AG194" s="200"/>
      <c r="AH194" s="200"/>
      <c r="AI194" s="200"/>
      <c r="AJ194" s="200"/>
      <c r="AK194" s="200"/>
      <c r="AL194" s="200"/>
      <c r="AM194" s="200"/>
      <c r="AN194" s="200"/>
      <c r="AO194" s="200"/>
      <c r="AP194" s="200"/>
      <c r="AQ194" s="200"/>
      <c r="AR194" s="200"/>
      <c r="AS194" s="200"/>
      <c r="AT194" s="200"/>
      <c r="AU194" s="200"/>
      <c r="AV194" s="200"/>
      <c r="AW194" s="200"/>
      <c r="AX194" s="200"/>
      <c r="AY194" s="200"/>
      <c r="AZ194" s="200"/>
      <c r="BA194" s="200"/>
      <c r="BB194" s="200"/>
      <c r="BC194" s="200"/>
      <c r="BD194" s="200"/>
      <c r="BE194" s="200"/>
      <c r="BF194" s="200"/>
      <c r="BG194" s="200"/>
      <c r="BH194" s="200"/>
      <c r="BI194" s="200"/>
      <c r="BJ194" s="200"/>
      <c r="BK194" s="200"/>
      <c r="BL194" s="200"/>
    </row>
    <row r="195" spans="1:64" ht="15.75" hidden="1" customHeight="1" x14ac:dyDescent="0.2">
      <c r="A195" s="200"/>
      <c r="B195" s="200"/>
      <c r="C195" s="200"/>
      <c r="D195" s="202"/>
      <c r="E195" s="202"/>
      <c r="F195" s="202"/>
      <c r="G195" s="200"/>
      <c r="H195" s="200"/>
      <c r="I195" s="200"/>
      <c r="J195" s="200"/>
      <c r="K195" s="200"/>
      <c r="L195" s="200"/>
      <c r="M195" s="200"/>
      <c r="N195" s="200"/>
      <c r="O195" s="200"/>
      <c r="P195" s="200"/>
      <c r="Q195" s="200"/>
      <c r="R195" s="200"/>
      <c r="S195" s="200"/>
      <c r="T195" s="200"/>
      <c r="U195" s="200"/>
      <c r="V195" s="200"/>
      <c r="W195" s="200"/>
      <c r="X195" s="200"/>
      <c r="Y195" s="183"/>
      <c r="Z195" s="200"/>
      <c r="AA195" s="200"/>
      <c r="AB195" s="200"/>
      <c r="AC195" s="200"/>
      <c r="AD195" s="200"/>
      <c r="AE195" s="200"/>
      <c r="AF195" s="200"/>
      <c r="AG195" s="200"/>
      <c r="AH195" s="200"/>
      <c r="AI195" s="200"/>
      <c r="AJ195" s="200"/>
      <c r="AK195" s="200"/>
      <c r="AL195" s="200"/>
      <c r="AM195" s="200"/>
      <c r="AN195" s="200"/>
      <c r="AO195" s="200"/>
      <c r="AP195" s="200"/>
      <c r="AQ195" s="200"/>
      <c r="AR195" s="200"/>
      <c r="AS195" s="200"/>
      <c r="AT195" s="200"/>
      <c r="AU195" s="200"/>
      <c r="AV195" s="200"/>
      <c r="AW195" s="200"/>
      <c r="AX195" s="200"/>
      <c r="AY195" s="200"/>
      <c r="AZ195" s="200"/>
      <c r="BA195" s="200"/>
      <c r="BB195" s="200"/>
      <c r="BC195" s="200"/>
      <c r="BD195" s="200"/>
      <c r="BE195" s="200"/>
      <c r="BF195" s="200"/>
      <c r="BG195" s="200"/>
      <c r="BH195" s="200"/>
      <c r="BI195" s="200"/>
      <c r="BJ195" s="200"/>
      <c r="BK195" s="200"/>
      <c r="BL195" s="200"/>
    </row>
    <row r="196" spans="1:64" ht="15.75" hidden="1" customHeight="1" x14ac:dyDescent="0.2">
      <c r="C196" s="200"/>
      <c r="D196" s="202"/>
      <c r="E196" s="202"/>
      <c r="F196" s="202"/>
    </row>
    <row r="197" spans="1:64" ht="15.75" hidden="1" customHeight="1" x14ac:dyDescent="0.2"/>
    <row r="198" spans="1:64" ht="15.75" hidden="1" customHeight="1" x14ac:dyDescent="0.2"/>
    <row r="199" spans="1:64" ht="15.75" hidden="1" customHeight="1" x14ac:dyDescent="0.2"/>
    <row r="200" spans="1:64" ht="15.75" hidden="1" customHeight="1" x14ac:dyDescent="0.2"/>
    <row r="201" spans="1:64" ht="15.75" hidden="1" customHeight="1" x14ac:dyDescent="0.2"/>
    <row r="202" spans="1:64" ht="15.75" hidden="1" customHeight="1" x14ac:dyDescent="0.2"/>
    <row r="203" spans="1:64" ht="15.75" hidden="1" customHeight="1" x14ac:dyDescent="0.2"/>
    <row r="204" spans="1:64" ht="15.75" hidden="1" customHeight="1" x14ac:dyDescent="0.2"/>
    <row r="205" spans="1:64" ht="15.75" hidden="1" customHeight="1" x14ac:dyDescent="0.2"/>
    <row r="206" spans="1:64" ht="15.75" hidden="1" customHeight="1" x14ac:dyDescent="0.2"/>
    <row r="207" spans="1:64" ht="15.75" hidden="1" customHeight="1" x14ac:dyDescent="0.2"/>
    <row r="208" spans="1:64" ht="15.75" hidden="1" customHeight="1" x14ac:dyDescent="0.2"/>
    <row r="209" ht="15.75" hidden="1" customHeight="1" x14ac:dyDescent="0.2"/>
    <row r="210" ht="15.75" hidden="1" customHeight="1" x14ac:dyDescent="0.2"/>
    <row r="211" ht="15.75" hidden="1" customHeight="1" x14ac:dyDescent="0.2"/>
    <row r="212" ht="15.75" hidden="1" customHeight="1" x14ac:dyDescent="0.2"/>
    <row r="213" ht="15.75" hidden="1" customHeight="1" x14ac:dyDescent="0.2"/>
    <row r="214" ht="15.75" hidden="1" customHeight="1" x14ac:dyDescent="0.2"/>
    <row r="215" ht="15.75" hidden="1" customHeight="1" x14ac:dyDescent="0.2"/>
    <row r="216" ht="15.75" hidden="1" customHeight="1" x14ac:dyDescent="0.2"/>
    <row r="217" ht="15.75" hidden="1" customHeight="1" x14ac:dyDescent="0.2"/>
    <row r="218" ht="15.75" hidden="1" customHeight="1" x14ac:dyDescent="0.2"/>
    <row r="219" ht="15.75" hidden="1" customHeight="1" x14ac:dyDescent="0.2"/>
    <row r="220" ht="15.75" hidden="1" customHeight="1" x14ac:dyDescent="0.2"/>
    <row r="221" ht="15.75" hidden="1" customHeight="1" x14ac:dyDescent="0.2"/>
    <row r="222" ht="15.75" hidden="1" customHeight="1" x14ac:dyDescent="0.2"/>
    <row r="223" ht="15.75" hidden="1" customHeight="1" x14ac:dyDescent="0.2"/>
    <row r="224" ht="15.75" hidden="1" customHeight="1" x14ac:dyDescent="0.2"/>
    <row r="225" ht="15.75" hidden="1" customHeight="1" x14ac:dyDescent="0.2"/>
    <row r="226" ht="15.75" hidden="1" customHeight="1" x14ac:dyDescent="0.2"/>
    <row r="227" ht="15.75" hidden="1" customHeight="1" x14ac:dyDescent="0.2"/>
    <row r="228" ht="15.75" hidden="1" customHeight="1" x14ac:dyDescent="0.2"/>
    <row r="229" ht="15.75" hidden="1" customHeight="1" x14ac:dyDescent="0.2"/>
    <row r="230" ht="15.75" hidden="1" customHeight="1" x14ac:dyDescent="0.2"/>
    <row r="231" ht="15.75" hidden="1" customHeight="1" x14ac:dyDescent="0.2"/>
    <row r="232" ht="15.75" hidden="1" customHeight="1" x14ac:dyDescent="0.2"/>
    <row r="233" ht="15.75" hidden="1" customHeight="1" x14ac:dyDescent="0.2"/>
    <row r="234" ht="15.75" hidden="1" customHeight="1" x14ac:dyDescent="0.2"/>
    <row r="235" ht="15.75" hidden="1" customHeight="1" x14ac:dyDescent="0.2"/>
    <row r="236" ht="15.75" hidden="1" customHeight="1" x14ac:dyDescent="0.2"/>
    <row r="237" ht="15.75" hidden="1" customHeight="1" x14ac:dyDescent="0.2"/>
    <row r="238" ht="15.75" hidden="1" customHeight="1" x14ac:dyDescent="0.2"/>
    <row r="239" ht="15.75" hidden="1" customHeight="1" x14ac:dyDescent="0.2"/>
    <row r="240" ht="15.75" hidden="1" customHeight="1" x14ac:dyDescent="0.2"/>
    <row r="241" ht="15.75" hidden="1" customHeight="1" x14ac:dyDescent="0.2"/>
    <row r="242" ht="15.75" hidden="1" customHeight="1" x14ac:dyDescent="0.2"/>
    <row r="243" ht="15.75" hidden="1" customHeight="1" x14ac:dyDescent="0.2"/>
    <row r="244" ht="15.75" hidden="1" customHeight="1" x14ac:dyDescent="0.2"/>
    <row r="245" ht="15.75" hidden="1" customHeight="1" x14ac:dyDescent="0.2"/>
    <row r="246" ht="15.75" hidden="1" customHeight="1" x14ac:dyDescent="0.2"/>
    <row r="247" ht="15.75" hidden="1" customHeight="1" x14ac:dyDescent="0.2"/>
    <row r="248" ht="15.75" hidden="1" customHeight="1" x14ac:dyDescent="0.2"/>
    <row r="249" ht="15.75" hidden="1" customHeight="1" x14ac:dyDescent="0.2"/>
    <row r="250" ht="15.75" hidden="1" customHeight="1" x14ac:dyDescent="0.2"/>
    <row r="251" ht="15.75" hidden="1" customHeight="1" x14ac:dyDescent="0.2"/>
    <row r="252" ht="15.75" hidden="1" customHeight="1" x14ac:dyDescent="0.2"/>
    <row r="253" ht="15.75" hidden="1" customHeight="1" x14ac:dyDescent="0.2"/>
    <row r="254" ht="15.75" hidden="1" customHeight="1" x14ac:dyDescent="0.2"/>
    <row r="255" ht="15.75" hidden="1" customHeight="1" x14ac:dyDescent="0.2"/>
    <row r="256" ht="15.75" hidden="1" customHeight="1" x14ac:dyDescent="0.2"/>
    <row r="257" ht="15.75" hidden="1" customHeight="1" x14ac:dyDescent="0.2"/>
    <row r="258" ht="15.75" hidden="1" customHeight="1" x14ac:dyDescent="0.2"/>
    <row r="259" ht="15.75" hidden="1" customHeight="1" x14ac:dyDescent="0.2"/>
    <row r="260" ht="15.75" hidden="1" customHeight="1" x14ac:dyDescent="0.2"/>
    <row r="261" ht="15.75" hidden="1" customHeight="1" x14ac:dyDescent="0.2"/>
    <row r="262" ht="15.75" hidden="1" customHeight="1" x14ac:dyDescent="0.2"/>
    <row r="263" ht="15.75" hidden="1" customHeight="1" x14ac:dyDescent="0.2"/>
    <row r="264" ht="15.75" hidden="1" customHeight="1" x14ac:dyDescent="0.2"/>
    <row r="265" ht="15.75" hidden="1" customHeight="1" x14ac:dyDescent="0.2"/>
    <row r="266" ht="15.75" hidden="1" customHeight="1" x14ac:dyDescent="0.2"/>
    <row r="267" ht="15.75" hidden="1" customHeight="1" x14ac:dyDescent="0.2"/>
    <row r="268" ht="15.75" hidden="1" customHeight="1" x14ac:dyDescent="0.2"/>
    <row r="269" ht="15.75" hidden="1" customHeight="1" x14ac:dyDescent="0.2"/>
    <row r="270" ht="15.75" hidden="1" customHeight="1" x14ac:dyDescent="0.2"/>
    <row r="271" ht="15.75" hidden="1" customHeight="1" x14ac:dyDescent="0.2"/>
    <row r="272" ht="15.75" hidden="1" customHeight="1" x14ac:dyDescent="0.2"/>
    <row r="273" ht="15.75" hidden="1" customHeight="1" x14ac:dyDescent="0.2"/>
    <row r="274" ht="15.75" hidden="1" customHeight="1" x14ac:dyDescent="0.2"/>
    <row r="275" ht="15.75" hidden="1" customHeight="1" x14ac:dyDescent="0.2"/>
    <row r="276" ht="15.75" hidden="1" customHeight="1" x14ac:dyDescent="0.2"/>
    <row r="277" ht="15.75" hidden="1" customHeight="1" x14ac:dyDescent="0.2"/>
    <row r="278" ht="15.75" hidden="1" customHeight="1" x14ac:dyDescent="0.2"/>
    <row r="279" ht="15.75" hidden="1" customHeight="1" x14ac:dyDescent="0.2"/>
    <row r="280" ht="15.75" hidden="1" customHeight="1" x14ac:dyDescent="0.2"/>
    <row r="281" ht="15.75" hidden="1" customHeight="1" x14ac:dyDescent="0.2"/>
    <row r="282" ht="15.75" hidden="1" customHeight="1" x14ac:dyDescent="0.2"/>
    <row r="283" ht="15.75" hidden="1" customHeight="1" x14ac:dyDescent="0.2"/>
    <row r="284" ht="15.75" hidden="1" customHeight="1" x14ac:dyDescent="0.2"/>
    <row r="285" ht="15.75" hidden="1" customHeight="1" x14ac:dyDescent="0.2"/>
    <row r="286" ht="15.75" hidden="1" customHeight="1" x14ac:dyDescent="0.2"/>
    <row r="287" ht="15.75" hidden="1" customHeight="1" x14ac:dyDescent="0.2"/>
    <row r="288" ht="15.75" hidden="1" customHeight="1" x14ac:dyDescent="0.2"/>
    <row r="289" ht="15.75" hidden="1" customHeight="1" x14ac:dyDescent="0.2"/>
    <row r="290" ht="15.75" hidden="1" customHeight="1" x14ac:dyDescent="0.2"/>
    <row r="291" ht="15.75" hidden="1" customHeight="1" x14ac:dyDescent="0.2"/>
    <row r="292" ht="15.75" hidden="1" customHeight="1" x14ac:dyDescent="0.2"/>
    <row r="293" ht="15.75" hidden="1" customHeight="1" x14ac:dyDescent="0.2"/>
    <row r="294" ht="15.75" hidden="1" customHeight="1" x14ac:dyDescent="0.2"/>
    <row r="295" ht="15.75" hidden="1" customHeight="1" x14ac:dyDescent="0.2"/>
    <row r="296" ht="15.75" hidden="1" customHeight="1" x14ac:dyDescent="0.2"/>
    <row r="297" ht="15.75" hidden="1" customHeight="1" x14ac:dyDescent="0.2"/>
    <row r="298" ht="15.75" hidden="1" customHeight="1" x14ac:dyDescent="0.2"/>
    <row r="299" ht="15.75" hidden="1" customHeight="1" x14ac:dyDescent="0.2"/>
    <row r="300" ht="15.75" hidden="1" customHeight="1" x14ac:dyDescent="0.2"/>
    <row r="301" ht="15.75" hidden="1" customHeight="1" x14ac:dyDescent="0.2"/>
    <row r="302" ht="15.75" hidden="1" customHeight="1" x14ac:dyDescent="0.2"/>
    <row r="303" ht="15.75" hidden="1" customHeight="1" x14ac:dyDescent="0.2"/>
    <row r="304" ht="15.75" hidden="1" customHeight="1" x14ac:dyDescent="0.2"/>
    <row r="305" ht="15.75" hidden="1" customHeight="1" x14ac:dyDescent="0.2"/>
    <row r="306" ht="15.75" hidden="1" customHeight="1" x14ac:dyDescent="0.2"/>
    <row r="307" ht="15.75" hidden="1" customHeight="1" x14ac:dyDescent="0.2"/>
    <row r="308" ht="15.75" hidden="1" customHeight="1" x14ac:dyDescent="0.2"/>
    <row r="309" ht="15.75" hidden="1" customHeight="1" x14ac:dyDescent="0.2"/>
    <row r="310" ht="15.75" hidden="1" customHeight="1" x14ac:dyDescent="0.2"/>
    <row r="311" ht="15.75" hidden="1" customHeight="1" x14ac:dyDescent="0.2"/>
    <row r="312" ht="15.75" hidden="1" customHeight="1" x14ac:dyDescent="0.2"/>
    <row r="313" ht="15.75" hidden="1" customHeight="1" x14ac:dyDescent="0.2"/>
    <row r="314" ht="15.75" hidden="1" customHeight="1" x14ac:dyDescent="0.2"/>
    <row r="315" ht="15.75" hidden="1" customHeight="1" x14ac:dyDescent="0.2"/>
    <row r="316" ht="15.75" hidden="1" customHeight="1" x14ac:dyDescent="0.2"/>
    <row r="317" ht="15.75" hidden="1" customHeight="1" x14ac:dyDescent="0.2"/>
    <row r="318" ht="15.75" hidden="1" customHeight="1" x14ac:dyDescent="0.2"/>
    <row r="319" ht="15.75" hidden="1" customHeight="1" x14ac:dyDescent="0.2"/>
    <row r="320" ht="15.75" hidden="1" customHeight="1" x14ac:dyDescent="0.2"/>
    <row r="321" ht="15.75" hidden="1" customHeight="1" x14ac:dyDescent="0.2"/>
    <row r="322" ht="15.75" hidden="1" customHeight="1" x14ac:dyDescent="0.2"/>
    <row r="323" ht="15.75" hidden="1" customHeight="1" x14ac:dyDescent="0.2"/>
    <row r="324" ht="15.75" hidden="1" customHeight="1" x14ac:dyDescent="0.2"/>
    <row r="325" ht="15.75" hidden="1" customHeight="1" x14ac:dyDescent="0.2"/>
    <row r="326" ht="15.75" hidden="1" customHeight="1" x14ac:dyDescent="0.2"/>
    <row r="327" ht="15.75" hidden="1" customHeight="1" x14ac:dyDescent="0.2"/>
    <row r="328" ht="15.75" hidden="1" customHeight="1" x14ac:dyDescent="0.2"/>
    <row r="329" ht="15.75" hidden="1" customHeight="1" x14ac:dyDescent="0.2"/>
    <row r="330" ht="15.75" hidden="1" customHeight="1" x14ac:dyDescent="0.2"/>
    <row r="331" ht="15.75" hidden="1" customHeight="1" x14ac:dyDescent="0.2"/>
    <row r="332" ht="15.75" hidden="1" customHeight="1" x14ac:dyDescent="0.2"/>
    <row r="333" ht="15.75" hidden="1" customHeight="1" x14ac:dyDescent="0.2"/>
    <row r="334" ht="15.75" hidden="1" customHeight="1" x14ac:dyDescent="0.2"/>
    <row r="335" ht="15.75" hidden="1" customHeight="1" x14ac:dyDescent="0.2"/>
    <row r="336" ht="15.75" hidden="1" customHeight="1" x14ac:dyDescent="0.2"/>
    <row r="337" ht="15.75" hidden="1" customHeight="1" x14ac:dyDescent="0.2"/>
    <row r="338" ht="15.75" hidden="1" customHeight="1" x14ac:dyDescent="0.2"/>
    <row r="339" ht="15.75" hidden="1" customHeight="1" x14ac:dyDescent="0.2"/>
    <row r="340" ht="15.75" hidden="1" customHeight="1" x14ac:dyDescent="0.2"/>
    <row r="341" ht="15.75" hidden="1" customHeight="1" x14ac:dyDescent="0.2"/>
    <row r="342" ht="15.75" hidden="1" customHeight="1" x14ac:dyDescent="0.2"/>
    <row r="343" ht="15.75" hidden="1" customHeight="1" x14ac:dyDescent="0.2"/>
    <row r="344" ht="15.75" hidden="1" customHeight="1" x14ac:dyDescent="0.2"/>
    <row r="345" ht="15.75" hidden="1" customHeight="1" x14ac:dyDescent="0.2"/>
    <row r="346" ht="15.75" hidden="1" customHeight="1" x14ac:dyDescent="0.2"/>
    <row r="347" ht="15.75" hidden="1" customHeight="1" x14ac:dyDescent="0.2"/>
    <row r="348" ht="15.75" hidden="1" customHeight="1" x14ac:dyDescent="0.2"/>
    <row r="349" ht="15.75" hidden="1" customHeight="1" x14ac:dyDescent="0.2"/>
    <row r="350" ht="15.75" hidden="1" customHeight="1" x14ac:dyDescent="0.2"/>
    <row r="351" ht="15.75" hidden="1" customHeight="1" x14ac:dyDescent="0.2"/>
    <row r="352" ht="15.75" hidden="1" customHeight="1" x14ac:dyDescent="0.2"/>
    <row r="353" ht="15.75" hidden="1" customHeight="1" x14ac:dyDescent="0.2"/>
    <row r="354" ht="15.75" hidden="1" customHeight="1" x14ac:dyDescent="0.2"/>
    <row r="355" ht="15.75" hidden="1" customHeight="1" x14ac:dyDescent="0.2"/>
    <row r="356" ht="15.75" hidden="1" customHeight="1" x14ac:dyDescent="0.2"/>
    <row r="357" ht="15.75" hidden="1" customHeight="1" x14ac:dyDescent="0.2"/>
    <row r="358" ht="15.75" hidden="1" customHeight="1" x14ac:dyDescent="0.2"/>
    <row r="359" ht="15.75" hidden="1" customHeight="1" x14ac:dyDescent="0.2"/>
    <row r="360" ht="15.75" hidden="1" customHeight="1" x14ac:dyDescent="0.2"/>
    <row r="361" ht="15.75" hidden="1" customHeight="1" x14ac:dyDescent="0.2"/>
    <row r="362" ht="15.75" hidden="1" customHeight="1" x14ac:dyDescent="0.2"/>
    <row r="363" ht="15.75" hidden="1" customHeight="1" x14ac:dyDescent="0.2"/>
    <row r="364" ht="15.75" hidden="1" customHeight="1" x14ac:dyDescent="0.2"/>
    <row r="365" ht="15.75" hidden="1" customHeight="1" x14ac:dyDescent="0.2"/>
    <row r="366" ht="15.75" hidden="1" customHeight="1" x14ac:dyDescent="0.2"/>
    <row r="367" ht="15.75" hidden="1" customHeight="1" x14ac:dyDescent="0.2"/>
    <row r="368" ht="15.75" hidden="1" customHeight="1" x14ac:dyDescent="0.2"/>
    <row r="369" ht="15.75" hidden="1" customHeight="1" x14ac:dyDescent="0.2"/>
    <row r="370" ht="15.75" hidden="1" customHeight="1" x14ac:dyDescent="0.2"/>
    <row r="371" ht="15.75" hidden="1" customHeight="1" x14ac:dyDescent="0.2"/>
    <row r="372" ht="15.75" hidden="1" customHeight="1" x14ac:dyDescent="0.2"/>
    <row r="373" ht="15.75" hidden="1" customHeight="1" x14ac:dyDescent="0.2"/>
    <row r="374" ht="15.75" hidden="1" customHeight="1" x14ac:dyDescent="0.2"/>
    <row r="375" ht="15.75" hidden="1" customHeight="1" x14ac:dyDescent="0.2"/>
    <row r="376" ht="15.75" hidden="1" customHeight="1" x14ac:dyDescent="0.2"/>
    <row r="377" ht="15.75" hidden="1" customHeight="1" x14ac:dyDescent="0.2"/>
    <row r="378" ht="15.75" hidden="1" customHeight="1" x14ac:dyDescent="0.2"/>
    <row r="379" ht="15.75" hidden="1" customHeight="1" x14ac:dyDescent="0.2"/>
    <row r="380" ht="15.75" hidden="1" customHeight="1" x14ac:dyDescent="0.2"/>
    <row r="381" ht="15.75" hidden="1" customHeight="1" x14ac:dyDescent="0.2"/>
    <row r="382" ht="15.75" hidden="1" customHeight="1" x14ac:dyDescent="0.2"/>
    <row r="383" ht="15.75" hidden="1" customHeight="1" x14ac:dyDescent="0.2"/>
    <row r="384" ht="15.75" hidden="1" customHeight="1" x14ac:dyDescent="0.2"/>
    <row r="385" ht="15.75" hidden="1" customHeight="1" x14ac:dyDescent="0.2"/>
    <row r="386" ht="15.75" hidden="1" customHeight="1" x14ac:dyDescent="0.2"/>
    <row r="387" ht="15.75" hidden="1" customHeight="1" x14ac:dyDescent="0.2"/>
    <row r="388" ht="15.75" hidden="1" customHeight="1" x14ac:dyDescent="0.2"/>
    <row r="389" ht="15.75" hidden="1" customHeight="1" x14ac:dyDescent="0.2"/>
    <row r="390" ht="15.75" hidden="1" customHeight="1" x14ac:dyDescent="0.2"/>
    <row r="391" ht="15.75" hidden="1" customHeight="1" x14ac:dyDescent="0.2"/>
    <row r="392" ht="15.75" hidden="1" customHeight="1" x14ac:dyDescent="0.2"/>
    <row r="393" ht="15.75" hidden="1" customHeight="1" x14ac:dyDescent="0.2"/>
    <row r="394" ht="15.75" hidden="1" customHeight="1" x14ac:dyDescent="0.2"/>
    <row r="395" ht="15.75" hidden="1" customHeight="1" x14ac:dyDescent="0.2"/>
    <row r="396" ht="15.75" hidden="1" customHeight="1" x14ac:dyDescent="0.2"/>
    <row r="397" ht="15.75" hidden="1" customHeight="1" x14ac:dyDescent="0.2"/>
    <row r="398" ht="15.75" hidden="1" customHeight="1" x14ac:dyDescent="0.2"/>
    <row r="399" ht="15.75" hidden="1" customHeight="1" x14ac:dyDescent="0.2"/>
    <row r="400" ht="15.75" hidden="1" customHeight="1" x14ac:dyDescent="0.2"/>
    <row r="401" ht="15.75" hidden="1" customHeight="1" x14ac:dyDescent="0.2"/>
    <row r="402" ht="15.75" hidden="1" customHeight="1" x14ac:dyDescent="0.2"/>
    <row r="403" ht="15.75" hidden="1" customHeight="1" x14ac:dyDescent="0.2"/>
    <row r="404" ht="15.75" hidden="1" customHeight="1" x14ac:dyDescent="0.2"/>
    <row r="405" ht="15.75" hidden="1" customHeight="1" x14ac:dyDescent="0.2"/>
    <row r="406" ht="15.75" hidden="1" customHeight="1" x14ac:dyDescent="0.2"/>
    <row r="407" ht="15.75" hidden="1" customHeight="1" x14ac:dyDescent="0.2"/>
    <row r="408" ht="15.75" hidden="1" customHeight="1" x14ac:dyDescent="0.2"/>
    <row r="409" ht="15.75" hidden="1" customHeight="1" x14ac:dyDescent="0.2"/>
    <row r="410" ht="15.75" hidden="1" customHeight="1" x14ac:dyDescent="0.2"/>
    <row r="411" ht="15.75" hidden="1" customHeight="1" x14ac:dyDescent="0.2"/>
    <row r="412" ht="15.75" hidden="1" customHeight="1" x14ac:dyDescent="0.2"/>
    <row r="413" ht="15.75" hidden="1" customHeight="1" x14ac:dyDescent="0.2"/>
    <row r="414" ht="15.75" hidden="1" customHeight="1" x14ac:dyDescent="0.2"/>
    <row r="415" ht="15.75" hidden="1" customHeight="1" x14ac:dyDescent="0.2"/>
    <row r="416" ht="15.75" hidden="1" customHeight="1" x14ac:dyDescent="0.2"/>
    <row r="417" ht="15.75" hidden="1" customHeight="1" x14ac:dyDescent="0.2"/>
    <row r="418" ht="15.75" hidden="1" customHeight="1" x14ac:dyDescent="0.2"/>
    <row r="419" ht="15.75" hidden="1" customHeight="1" x14ac:dyDescent="0.2"/>
    <row r="420" ht="15.75" hidden="1" customHeight="1" x14ac:dyDescent="0.2"/>
    <row r="421" ht="15.75" hidden="1" customHeight="1" x14ac:dyDescent="0.2"/>
    <row r="422" ht="15.75" hidden="1" customHeight="1" x14ac:dyDescent="0.2"/>
    <row r="423" ht="15.75" hidden="1" customHeight="1" x14ac:dyDescent="0.2"/>
    <row r="424" ht="15.75" hidden="1" customHeight="1" x14ac:dyDescent="0.2"/>
    <row r="425" ht="15.75" hidden="1" customHeight="1" x14ac:dyDescent="0.2"/>
    <row r="426" ht="15.75" hidden="1" customHeight="1" x14ac:dyDescent="0.2"/>
    <row r="427" ht="15.75" hidden="1" customHeight="1" x14ac:dyDescent="0.2"/>
    <row r="428" ht="15.75" hidden="1" customHeight="1" x14ac:dyDescent="0.2"/>
    <row r="429" ht="15.75" hidden="1" customHeight="1" x14ac:dyDescent="0.2"/>
    <row r="430" ht="15.75" hidden="1" customHeight="1" x14ac:dyDescent="0.2"/>
    <row r="431" ht="15.75" hidden="1" customHeight="1" x14ac:dyDescent="0.2"/>
    <row r="432" ht="15.75" hidden="1" customHeight="1" x14ac:dyDescent="0.2"/>
    <row r="433" ht="15.75" hidden="1" customHeight="1" x14ac:dyDescent="0.2"/>
    <row r="434" ht="15.75" hidden="1" customHeight="1" x14ac:dyDescent="0.2"/>
    <row r="435" ht="15.75" hidden="1" customHeight="1" x14ac:dyDescent="0.2"/>
    <row r="436" ht="15.75" hidden="1" customHeight="1" x14ac:dyDescent="0.2"/>
    <row r="437" ht="15.75" hidden="1" customHeight="1" x14ac:dyDescent="0.2"/>
    <row r="438" ht="15.75" hidden="1" customHeight="1" x14ac:dyDescent="0.2"/>
    <row r="439" ht="15.75" hidden="1" customHeight="1" x14ac:dyDescent="0.2"/>
    <row r="440" ht="15.75" hidden="1" customHeight="1" x14ac:dyDescent="0.2"/>
    <row r="441" ht="15.75" hidden="1" customHeight="1" x14ac:dyDescent="0.2"/>
    <row r="442" ht="15.75" hidden="1" customHeight="1" x14ac:dyDescent="0.2"/>
    <row r="443" ht="15.75" hidden="1" customHeight="1" x14ac:dyDescent="0.2"/>
    <row r="444" ht="15.75" hidden="1" customHeight="1" x14ac:dyDescent="0.2"/>
    <row r="445" ht="15.75" hidden="1" customHeight="1" x14ac:dyDescent="0.2"/>
    <row r="446" ht="15.75" hidden="1" customHeight="1" x14ac:dyDescent="0.2"/>
    <row r="447" ht="15.75" hidden="1" customHeight="1" x14ac:dyDescent="0.2"/>
    <row r="448" ht="15.75" hidden="1" customHeight="1" x14ac:dyDescent="0.2"/>
    <row r="449" ht="15.75" hidden="1" customHeight="1" x14ac:dyDescent="0.2"/>
    <row r="450" ht="15.75" hidden="1" customHeight="1" x14ac:dyDescent="0.2"/>
    <row r="451" ht="15.75" hidden="1" customHeight="1" x14ac:dyDescent="0.2"/>
    <row r="452" ht="15.75" hidden="1" customHeight="1" x14ac:dyDescent="0.2"/>
    <row r="453" ht="15.75" hidden="1" customHeight="1" x14ac:dyDescent="0.2"/>
    <row r="454" ht="15.75" hidden="1" customHeight="1" x14ac:dyDescent="0.2"/>
    <row r="455" ht="15.75" hidden="1" customHeight="1" x14ac:dyDescent="0.2"/>
    <row r="456" ht="15.75" hidden="1" customHeight="1" x14ac:dyDescent="0.2"/>
    <row r="457" ht="15.75" hidden="1" customHeight="1" x14ac:dyDescent="0.2"/>
    <row r="458" ht="15.75" hidden="1" customHeight="1" x14ac:dyDescent="0.2"/>
    <row r="459" ht="15.75" hidden="1" customHeight="1" x14ac:dyDescent="0.2"/>
    <row r="460" ht="15.75" hidden="1" customHeight="1" x14ac:dyDescent="0.2"/>
    <row r="461" ht="15.75" hidden="1" customHeight="1" x14ac:dyDescent="0.2"/>
    <row r="462" ht="15.75" hidden="1" customHeight="1" x14ac:dyDescent="0.2"/>
    <row r="463" ht="15.75" hidden="1" customHeight="1" x14ac:dyDescent="0.2"/>
    <row r="464" ht="15.75" hidden="1" customHeight="1" x14ac:dyDescent="0.2"/>
    <row r="465" ht="15.75" hidden="1" customHeight="1" x14ac:dyDescent="0.2"/>
    <row r="466" ht="15.75" hidden="1" customHeight="1" x14ac:dyDescent="0.2"/>
    <row r="467" ht="15.75" hidden="1" customHeight="1" x14ac:dyDescent="0.2"/>
    <row r="468" ht="15.75" hidden="1" customHeight="1" x14ac:dyDescent="0.2"/>
    <row r="469" ht="15.75" hidden="1" customHeight="1" x14ac:dyDescent="0.2"/>
    <row r="470" ht="15.75" hidden="1" customHeight="1" x14ac:dyDescent="0.2"/>
    <row r="471" ht="15.75" hidden="1" customHeight="1" x14ac:dyDescent="0.2"/>
    <row r="472" ht="15.75" hidden="1" customHeight="1" x14ac:dyDescent="0.2"/>
    <row r="473" ht="15.75" hidden="1" customHeight="1" x14ac:dyDescent="0.2"/>
    <row r="474" ht="15.75" hidden="1" customHeight="1" x14ac:dyDescent="0.2"/>
    <row r="475" ht="15.75" hidden="1" customHeight="1" x14ac:dyDescent="0.2"/>
    <row r="476" ht="15.75" hidden="1" customHeight="1" x14ac:dyDescent="0.2"/>
    <row r="477" ht="15.75" hidden="1" customHeight="1" x14ac:dyDescent="0.2"/>
    <row r="478" ht="15.75" hidden="1" customHeight="1" x14ac:dyDescent="0.2"/>
    <row r="479" ht="15.75" hidden="1" customHeight="1" x14ac:dyDescent="0.2"/>
    <row r="480" ht="15.75" hidden="1" customHeight="1" x14ac:dyDescent="0.2"/>
    <row r="481" ht="15.75" hidden="1" customHeight="1" x14ac:dyDescent="0.2"/>
    <row r="482" ht="15.75" hidden="1" customHeight="1" x14ac:dyDescent="0.2"/>
    <row r="483" ht="15.75" hidden="1" customHeight="1" x14ac:dyDescent="0.2"/>
    <row r="484" ht="15.75" hidden="1" customHeight="1" x14ac:dyDescent="0.2"/>
    <row r="485" ht="15.75" hidden="1" customHeight="1" x14ac:dyDescent="0.2"/>
    <row r="486" ht="15.75" hidden="1" customHeight="1" x14ac:dyDescent="0.2"/>
    <row r="487" ht="15.75" hidden="1" customHeight="1" x14ac:dyDescent="0.2"/>
    <row r="488" ht="15.75" hidden="1" customHeight="1" x14ac:dyDescent="0.2"/>
    <row r="489" ht="15.75" hidden="1" customHeight="1" x14ac:dyDescent="0.2"/>
    <row r="490" ht="15.75" hidden="1" customHeight="1" x14ac:dyDescent="0.2"/>
    <row r="491" ht="15.75" hidden="1" customHeight="1" x14ac:dyDescent="0.2"/>
    <row r="492" ht="15.75" hidden="1" customHeight="1" x14ac:dyDescent="0.2"/>
    <row r="493" ht="15.75" hidden="1" customHeight="1" x14ac:dyDescent="0.2"/>
    <row r="494" ht="15.75" hidden="1" customHeight="1" x14ac:dyDescent="0.2"/>
    <row r="495" ht="15.75" hidden="1" customHeight="1" x14ac:dyDescent="0.2"/>
    <row r="496" ht="15.75" hidden="1" customHeight="1" x14ac:dyDescent="0.2"/>
    <row r="497" ht="15.75" hidden="1" customHeight="1" x14ac:dyDescent="0.2"/>
    <row r="498" ht="15.75" hidden="1" customHeight="1" x14ac:dyDescent="0.2"/>
    <row r="499" ht="15.75" hidden="1" customHeight="1" x14ac:dyDescent="0.2"/>
    <row r="500" ht="15.75" hidden="1" customHeight="1" x14ac:dyDescent="0.2"/>
    <row r="501" ht="15.75" hidden="1" customHeight="1" x14ac:dyDescent="0.2"/>
    <row r="502" ht="15.75" hidden="1" customHeight="1" x14ac:dyDescent="0.2"/>
    <row r="503" ht="15.75" hidden="1" customHeight="1" x14ac:dyDescent="0.2"/>
    <row r="504" ht="15.75" hidden="1" customHeight="1" x14ac:dyDescent="0.2"/>
    <row r="505" ht="15.75" hidden="1" customHeight="1" x14ac:dyDescent="0.2"/>
    <row r="506" ht="15.75" hidden="1" customHeight="1" x14ac:dyDescent="0.2"/>
    <row r="507" ht="15.75" hidden="1" customHeight="1" x14ac:dyDescent="0.2"/>
    <row r="508" ht="15.75" hidden="1" customHeight="1" x14ac:dyDescent="0.2"/>
    <row r="509" ht="15.75" hidden="1" customHeight="1" x14ac:dyDescent="0.2"/>
    <row r="510" ht="15.75" hidden="1" customHeight="1" x14ac:dyDescent="0.2"/>
    <row r="511" ht="15.75" hidden="1" customHeight="1" x14ac:dyDescent="0.2"/>
    <row r="512" ht="15.75" hidden="1" customHeight="1" x14ac:dyDescent="0.2"/>
    <row r="513" ht="15.75" hidden="1" customHeight="1" x14ac:dyDescent="0.2"/>
    <row r="514" ht="15.75" hidden="1" customHeight="1" x14ac:dyDescent="0.2"/>
    <row r="515" ht="15.75" hidden="1" customHeight="1" x14ac:dyDescent="0.2"/>
    <row r="516" ht="15.75" hidden="1" customHeight="1" x14ac:dyDescent="0.2"/>
    <row r="517" ht="15.75" hidden="1" customHeight="1" x14ac:dyDescent="0.2"/>
    <row r="518" ht="15.75" hidden="1" customHeight="1" x14ac:dyDescent="0.2"/>
    <row r="519" ht="15.75" hidden="1" customHeight="1" x14ac:dyDescent="0.2"/>
    <row r="520" ht="15.75" hidden="1" customHeight="1" x14ac:dyDescent="0.2"/>
    <row r="521" ht="15.75" hidden="1" customHeight="1" x14ac:dyDescent="0.2"/>
    <row r="522" ht="15.75" hidden="1" customHeight="1" x14ac:dyDescent="0.2"/>
    <row r="523" ht="15.75" hidden="1" customHeight="1" x14ac:dyDescent="0.2"/>
    <row r="524" ht="15.75" hidden="1" customHeight="1" x14ac:dyDescent="0.2"/>
    <row r="525" ht="15.75" hidden="1" customHeight="1" x14ac:dyDescent="0.2"/>
    <row r="526" ht="15.75" hidden="1" customHeight="1" x14ac:dyDescent="0.2"/>
    <row r="527" ht="15.75" hidden="1" customHeight="1" x14ac:dyDescent="0.2"/>
    <row r="528" ht="15.75" hidden="1" customHeight="1" x14ac:dyDescent="0.2"/>
    <row r="529" ht="15.75" hidden="1" customHeight="1" x14ac:dyDescent="0.2"/>
    <row r="530" ht="15.75" hidden="1" customHeight="1" x14ac:dyDescent="0.2"/>
    <row r="531" ht="15.75" hidden="1" customHeight="1" x14ac:dyDescent="0.2"/>
    <row r="532" ht="15.75" hidden="1" customHeight="1" x14ac:dyDescent="0.2"/>
    <row r="533" ht="15.75" hidden="1" customHeight="1" x14ac:dyDescent="0.2"/>
    <row r="534" ht="15.75" hidden="1" customHeight="1" x14ac:dyDescent="0.2"/>
    <row r="535" ht="15.75" hidden="1" customHeight="1" x14ac:dyDescent="0.2"/>
    <row r="536" ht="15.75" hidden="1" customHeight="1" x14ac:dyDescent="0.2"/>
    <row r="537" ht="15.75" hidden="1" customHeight="1" x14ac:dyDescent="0.2"/>
    <row r="538" ht="15.75" hidden="1" customHeight="1" x14ac:dyDescent="0.2"/>
    <row r="539" ht="15.75" hidden="1" customHeight="1" x14ac:dyDescent="0.2"/>
    <row r="540" ht="15.75" hidden="1" customHeight="1" x14ac:dyDescent="0.2"/>
    <row r="541" ht="15.75" hidden="1" customHeight="1" x14ac:dyDescent="0.2"/>
    <row r="542" ht="15.75" hidden="1" customHeight="1" x14ac:dyDescent="0.2"/>
    <row r="543" ht="15.75" hidden="1" customHeight="1" x14ac:dyDescent="0.2"/>
    <row r="544" ht="15.75" hidden="1" customHeight="1" x14ac:dyDescent="0.2"/>
    <row r="545" ht="15.75" hidden="1" customHeight="1" x14ac:dyDescent="0.2"/>
    <row r="546" ht="15.75" hidden="1" customHeight="1" x14ac:dyDescent="0.2"/>
    <row r="547" ht="15.75" hidden="1" customHeight="1" x14ac:dyDescent="0.2"/>
    <row r="548" ht="15.75" hidden="1" customHeight="1" x14ac:dyDescent="0.2"/>
    <row r="549" ht="15.75" hidden="1" customHeight="1" x14ac:dyDescent="0.2"/>
    <row r="550" ht="15.75" hidden="1" customHeight="1" x14ac:dyDescent="0.2"/>
    <row r="551" ht="15.75" hidden="1" customHeight="1" x14ac:dyDescent="0.2"/>
    <row r="552" ht="15.75" hidden="1" customHeight="1" x14ac:dyDescent="0.2"/>
    <row r="553" ht="15.75" hidden="1" customHeight="1" x14ac:dyDescent="0.2"/>
    <row r="554" ht="15.75" hidden="1" customHeight="1" x14ac:dyDescent="0.2"/>
    <row r="555" ht="15.75" hidden="1" customHeight="1" x14ac:dyDescent="0.2"/>
    <row r="556" ht="15.75" hidden="1" customHeight="1" x14ac:dyDescent="0.2"/>
    <row r="557" ht="15.75" hidden="1" customHeight="1" x14ac:dyDescent="0.2"/>
    <row r="558" ht="15.75" hidden="1" customHeight="1" x14ac:dyDescent="0.2"/>
    <row r="559" ht="15.75" hidden="1" customHeight="1" x14ac:dyDescent="0.2"/>
    <row r="560" ht="15.75" hidden="1" customHeight="1" x14ac:dyDescent="0.2"/>
    <row r="561" ht="15.75" hidden="1" customHeight="1" x14ac:dyDescent="0.2"/>
    <row r="562" ht="15.75" hidden="1" customHeight="1" x14ac:dyDescent="0.2"/>
    <row r="563" ht="15.75" hidden="1" customHeight="1" x14ac:dyDescent="0.2"/>
    <row r="564" ht="15.75" hidden="1" customHeight="1" x14ac:dyDescent="0.2"/>
    <row r="565" ht="15.75" hidden="1" customHeight="1" x14ac:dyDescent="0.2"/>
    <row r="566" ht="15.75" hidden="1" customHeight="1" x14ac:dyDescent="0.2"/>
    <row r="567" ht="15.75" hidden="1" customHeight="1" x14ac:dyDescent="0.2"/>
    <row r="568" ht="15.75" hidden="1" customHeight="1" x14ac:dyDescent="0.2"/>
    <row r="569" ht="15.75" hidden="1" customHeight="1" x14ac:dyDescent="0.2"/>
    <row r="570" ht="15.75" hidden="1" customHeight="1" x14ac:dyDescent="0.2"/>
    <row r="571" ht="15.75" hidden="1" customHeight="1" x14ac:dyDescent="0.2"/>
    <row r="572" ht="15.75" hidden="1" customHeight="1" x14ac:dyDescent="0.2"/>
    <row r="573" ht="15.75" hidden="1" customHeight="1" x14ac:dyDescent="0.2"/>
    <row r="574" ht="15.75" hidden="1" customHeight="1" x14ac:dyDescent="0.2"/>
    <row r="575" ht="15.75" hidden="1" customHeight="1" x14ac:dyDescent="0.2"/>
    <row r="576" ht="15.75" hidden="1" customHeight="1" x14ac:dyDescent="0.2"/>
    <row r="577" ht="15.75" hidden="1" customHeight="1" x14ac:dyDescent="0.2"/>
    <row r="578" ht="15.75" hidden="1" customHeight="1" x14ac:dyDescent="0.2"/>
    <row r="579" ht="15.75" hidden="1" customHeight="1" x14ac:dyDescent="0.2"/>
    <row r="580" ht="15.75" hidden="1" customHeight="1" x14ac:dyDescent="0.2"/>
    <row r="581" ht="15.75" hidden="1" customHeight="1" x14ac:dyDescent="0.2"/>
    <row r="582" ht="15.75" hidden="1" customHeight="1" x14ac:dyDescent="0.2"/>
    <row r="583" ht="15.75" hidden="1" customHeight="1" x14ac:dyDescent="0.2"/>
    <row r="584" ht="15.75" hidden="1" customHeight="1" x14ac:dyDescent="0.2"/>
    <row r="585" ht="15.75" hidden="1" customHeight="1" x14ac:dyDescent="0.2"/>
    <row r="586" ht="15.75" hidden="1" customHeight="1" x14ac:dyDescent="0.2"/>
    <row r="587" ht="15.75" hidden="1" customHeight="1" x14ac:dyDescent="0.2"/>
    <row r="588" ht="15.75" hidden="1" customHeight="1" x14ac:dyDescent="0.2"/>
    <row r="589" ht="15.75" hidden="1" customHeight="1" x14ac:dyDescent="0.2"/>
    <row r="590" ht="15.75" hidden="1" customHeight="1" x14ac:dyDescent="0.2"/>
    <row r="591" ht="15.75" hidden="1" customHeight="1" x14ac:dyDescent="0.2"/>
    <row r="592" ht="15.75" hidden="1" customHeight="1" x14ac:dyDescent="0.2"/>
    <row r="593" ht="15.75" hidden="1" customHeight="1" x14ac:dyDescent="0.2"/>
    <row r="594" ht="15.75" hidden="1" customHeight="1" x14ac:dyDescent="0.2"/>
    <row r="595" ht="15.75" hidden="1" customHeight="1" x14ac:dyDescent="0.2"/>
    <row r="596" ht="15.75" hidden="1" customHeight="1" x14ac:dyDescent="0.2"/>
    <row r="597" ht="15.75" hidden="1" customHeight="1" x14ac:dyDescent="0.2"/>
    <row r="598" ht="15.75" hidden="1" customHeight="1" x14ac:dyDescent="0.2"/>
    <row r="599" ht="15.75" hidden="1" customHeight="1" x14ac:dyDescent="0.2"/>
    <row r="600" ht="15.75" hidden="1" customHeight="1" x14ac:dyDescent="0.2"/>
    <row r="601" ht="15.75" hidden="1" customHeight="1" x14ac:dyDescent="0.2"/>
    <row r="602" ht="15.75" hidden="1" customHeight="1" x14ac:dyDescent="0.2"/>
    <row r="603" ht="15.75" hidden="1" customHeight="1" x14ac:dyDescent="0.2"/>
    <row r="604" ht="15.75" hidden="1" customHeight="1" x14ac:dyDescent="0.2"/>
    <row r="605" ht="15.75" hidden="1" customHeight="1" x14ac:dyDescent="0.2"/>
    <row r="606" ht="15.75" hidden="1" customHeight="1" x14ac:dyDescent="0.2"/>
    <row r="607" ht="15.75" hidden="1" customHeight="1" x14ac:dyDescent="0.2"/>
    <row r="608" ht="15.75" hidden="1" customHeight="1" x14ac:dyDescent="0.2"/>
    <row r="609" ht="15.75" hidden="1" customHeight="1" x14ac:dyDescent="0.2"/>
    <row r="610" ht="15.75" hidden="1" customHeight="1" x14ac:dyDescent="0.2"/>
    <row r="611" ht="15.75" hidden="1" customHeight="1" x14ac:dyDescent="0.2"/>
    <row r="612" ht="15.75" hidden="1" customHeight="1" x14ac:dyDescent="0.2"/>
    <row r="613" ht="15.75" hidden="1" customHeight="1" x14ac:dyDescent="0.2"/>
    <row r="614" ht="15.75" hidden="1" customHeight="1" x14ac:dyDescent="0.2"/>
    <row r="615" ht="15.75" hidden="1" customHeight="1" x14ac:dyDescent="0.2"/>
    <row r="616" ht="15.75" hidden="1" customHeight="1" x14ac:dyDescent="0.2"/>
    <row r="617" ht="15.75" hidden="1" customHeight="1" x14ac:dyDescent="0.2"/>
    <row r="618" ht="15.75" hidden="1" customHeight="1" x14ac:dyDescent="0.2"/>
    <row r="619" ht="15.75" hidden="1" customHeight="1" x14ac:dyDescent="0.2"/>
    <row r="620" ht="15.75" hidden="1" customHeight="1" x14ac:dyDescent="0.2"/>
    <row r="621" ht="15.75" hidden="1" customHeight="1" x14ac:dyDescent="0.2"/>
    <row r="622" ht="15.75" hidden="1" customHeight="1" x14ac:dyDescent="0.2"/>
    <row r="623" ht="15.75" hidden="1" customHeight="1" x14ac:dyDescent="0.2"/>
    <row r="624" ht="15.75" hidden="1" customHeight="1" x14ac:dyDescent="0.2"/>
    <row r="625" ht="15.75" hidden="1" customHeight="1" x14ac:dyDescent="0.2"/>
    <row r="626" ht="15.75" hidden="1" customHeight="1" x14ac:dyDescent="0.2"/>
    <row r="627" ht="15.75" hidden="1" customHeight="1" x14ac:dyDescent="0.2"/>
    <row r="628" ht="15.75" hidden="1" customHeight="1" x14ac:dyDescent="0.2"/>
    <row r="629" ht="15.75" hidden="1" customHeight="1" x14ac:dyDescent="0.2"/>
    <row r="630" ht="15.75" hidden="1" customHeight="1" x14ac:dyDescent="0.2"/>
    <row r="631" ht="15.75" hidden="1" customHeight="1" x14ac:dyDescent="0.2"/>
    <row r="632" ht="15.75" hidden="1" customHeight="1" x14ac:dyDescent="0.2"/>
    <row r="633" ht="15.75" hidden="1" customHeight="1" x14ac:dyDescent="0.2"/>
    <row r="634" ht="15.75" hidden="1" customHeight="1" x14ac:dyDescent="0.2"/>
    <row r="635" ht="15.75" hidden="1" customHeight="1" x14ac:dyDescent="0.2"/>
    <row r="636" ht="15.75" hidden="1" customHeight="1" x14ac:dyDescent="0.2"/>
    <row r="637" ht="15.75" hidden="1" customHeight="1" x14ac:dyDescent="0.2"/>
    <row r="638" ht="15.75" hidden="1" customHeight="1" x14ac:dyDescent="0.2"/>
    <row r="639" ht="15.75" hidden="1" customHeight="1" x14ac:dyDescent="0.2"/>
    <row r="640" ht="15.75" hidden="1" customHeight="1" x14ac:dyDescent="0.2"/>
    <row r="641" ht="15.75" hidden="1" customHeight="1" x14ac:dyDescent="0.2"/>
    <row r="642" ht="15.75" hidden="1" customHeight="1" x14ac:dyDescent="0.2"/>
    <row r="643" ht="15.75" hidden="1" customHeight="1" x14ac:dyDescent="0.2"/>
    <row r="644" ht="15.75" hidden="1" customHeight="1" x14ac:dyDescent="0.2"/>
    <row r="645" ht="15.75" hidden="1" customHeight="1" x14ac:dyDescent="0.2"/>
    <row r="646" ht="15.75" hidden="1" customHeight="1" x14ac:dyDescent="0.2"/>
    <row r="647" ht="15.75" hidden="1" customHeight="1" x14ac:dyDescent="0.2"/>
    <row r="648" ht="15.75" hidden="1" customHeight="1" x14ac:dyDescent="0.2"/>
    <row r="649" ht="15.75" hidden="1" customHeight="1" x14ac:dyDescent="0.2"/>
    <row r="650" ht="15.75" hidden="1" customHeight="1" x14ac:dyDescent="0.2"/>
    <row r="651" ht="15.75" hidden="1" customHeight="1" x14ac:dyDescent="0.2"/>
    <row r="652" ht="15.75" hidden="1" customHeight="1" x14ac:dyDescent="0.2"/>
    <row r="653" ht="15.75" hidden="1" customHeight="1" x14ac:dyDescent="0.2"/>
    <row r="654" ht="15.75" hidden="1" customHeight="1" x14ac:dyDescent="0.2"/>
    <row r="655" ht="15.75" hidden="1" customHeight="1" x14ac:dyDescent="0.2"/>
    <row r="656" ht="15.75" hidden="1" customHeight="1" x14ac:dyDescent="0.2"/>
    <row r="657" ht="15.75" hidden="1" customHeight="1" x14ac:dyDescent="0.2"/>
    <row r="658" ht="15.75" hidden="1" customHeight="1" x14ac:dyDescent="0.2"/>
    <row r="659" ht="15.75" hidden="1" customHeight="1" x14ac:dyDescent="0.2"/>
    <row r="660" ht="15.75" hidden="1" customHeight="1" x14ac:dyDescent="0.2"/>
    <row r="661" ht="15.75" hidden="1" customHeight="1" x14ac:dyDescent="0.2"/>
    <row r="662" ht="15.75" hidden="1" customHeight="1" x14ac:dyDescent="0.2"/>
    <row r="663" ht="15.75" hidden="1" customHeight="1" x14ac:dyDescent="0.2"/>
    <row r="664" ht="15.75" hidden="1" customHeight="1" x14ac:dyDescent="0.2"/>
    <row r="665" ht="15.75" hidden="1" customHeight="1" x14ac:dyDescent="0.2"/>
    <row r="666" ht="15.75" hidden="1" customHeight="1" x14ac:dyDescent="0.2"/>
    <row r="667" ht="15.75" hidden="1" customHeight="1" x14ac:dyDescent="0.2"/>
    <row r="668" ht="15.75" hidden="1" customHeight="1" x14ac:dyDescent="0.2"/>
    <row r="669" ht="15.75" hidden="1" customHeight="1" x14ac:dyDescent="0.2"/>
    <row r="670" ht="15.75" hidden="1" customHeight="1" x14ac:dyDescent="0.2"/>
    <row r="671" ht="15.75" hidden="1" customHeight="1" x14ac:dyDescent="0.2"/>
    <row r="672" ht="15.75" hidden="1" customHeight="1" x14ac:dyDescent="0.2"/>
    <row r="673" ht="15.75" hidden="1" customHeight="1" x14ac:dyDescent="0.2"/>
    <row r="674" ht="15.75" hidden="1" customHeight="1" x14ac:dyDescent="0.2"/>
    <row r="675" ht="15.75" hidden="1" customHeight="1" x14ac:dyDescent="0.2"/>
    <row r="676" ht="15.75" hidden="1" customHeight="1" x14ac:dyDescent="0.2"/>
    <row r="677" ht="15.75" hidden="1" customHeight="1" x14ac:dyDescent="0.2"/>
    <row r="678" ht="15.75" hidden="1" customHeight="1" x14ac:dyDescent="0.2"/>
    <row r="679" ht="15.75" hidden="1" customHeight="1" x14ac:dyDescent="0.2"/>
    <row r="680" ht="15.75" hidden="1" customHeight="1" x14ac:dyDescent="0.2"/>
    <row r="681" ht="15.75" hidden="1" customHeight="1" x14ac:dyDescent="0.2"/>
    <row r="682" ht="15.75" hidden="1" customHeight="1" x14ac:dyDescent="0.2"/>
    <row r="683" ht="15.75" hidden="1" customHeight="1" x14ac:dyDescent="0.2"/>
    <row r="684" ht="15.75" hidden="1" customHeight="1" x14ac:dyDescent="0.2"/>
    <row r="685" ht="15.75" hidden="1" customHeight="1" x14ac:dyDescent="0.2"/>
    <row r="686" ht="15.75" hidden="1" customHeight="1" x14ac:dyDescent="0.2"/>
    <row r="687" ht="15.75" hidden="1" customHeight="1" x14ac:dyDescent="0.2"/>
    <row r="688" ht="15.75" hidden="1" customHeight="1" x14ac:dyDescent="0.2"/>
    <row r="689" ht="15.75" hidden="1" customHeight="1" x14ac:dyDescent="0.2"/>
    <row r="690" ht="15.75" hidden="1" customHeight="1" x14ac:dyDescent="0.2"/>
    <row r="691" ht="15.75" hidden="1" customHeight="1" x14ac:dyDescent="0.2"/>
    <row r="692" ht="15.75" hidden="1" customHeight="1" x14ac:dyDescent="0.2"/>
    <row r="693" ht="15.75" hidden="1" customHeight="1" x14ac:dyDescent="0.2"/>
    <row r="694" ht="15.75" hidden="1" customHeight="1" x14ac:dyDescent="0.2"/>
    <row r="695" ht="15.75" hidden="1" customHeight="1" x14ac:dyDescent="0.2"/>
    <row r="696" ht="15.75" hidden="1" customHeight="1" x14ac:dyDescent="0.2"/>
    <row r="697" ht="15.75" hidden="1" customHeight="1" x14ac:dyDescent="0.2"/>
    <row r="698" ht="15.75" hidden="1" customHeight="1" x14ac:dyDescent="0.2"/>
    <row r="699" ht="15.75" hidden="1" customHeight="1" x14ac:dyDescent="0.2"/>
    <row r="700" ht="15.75" hidden="1" customHeight="1" x14ac:dyDescent="0.2"/>
    <row r="701" ht="15.75" hidden="1" customHeight="1" x14ac:dyDescent="0.2"/>
    <row r="702" ht="15.75" hidden="1" customHeight="1" x14ac:dyDescent="0.2"/>
    <row r="703" ht="15.75" hidden="1" customHeight="1" x14ac:dyDescent="0.2"/>
    <row r="704" ht="15.75" hidden="1" customHeight="1" x14ac:dyDescent="0.2"/>
    <row r="705" ht="15.75" hidden="1" customHeight="1" x14ac:dyDescent="0.2"/>
    <row r="706" ht="15.75" hidden="1" customHeight="1" x14ac:dyDescent="0.2"/>
    <row r="707" ht="15.75" hidden="1" customHeight="1" x14ac:dyDescent="0.2"/>
    <row r="708" ht="15.75" hidden="1" customHeight="1" x14ac:dyDescent="0.2"/>
    <row r="709" ht="15.75" hidden="1" customHeight="1" x14ac:dyDescent="0.2"/>
    <row r="710" ht="15.75" hidden="1" customHeight="1" x14ac:dyDescent="0.2"/>
    <row r="711" ht="15.75" hidden="1" customHeight="1" x14ac:dyDescent="0.2"/>
    <row r="712" ht="15.75" hidden="1" customHeight="1" x14ac:dyDescent="0.2"/>
    <row r="713" ht="15.75" hidden="1" customHeight="1" x14ac:dyDescent="0.2"/>
    <row r="714" ht="15.75" hidden="1" customHeight="1" x14ac:dyDescent="0.2"/>
    <row r="715" ht="15.75" hidden="1" customHeight="1" x14ac:dyDescent="0.2"/>
    <row r="716" ht="15.75" hidden="1" customHeight="1" x14ac:dyDescent="0.2"/>
    <row r="717" ht="15.75" hidden="1" customHeight="1" x14ac:dyDescent="0.2"/>
    <row r="718" ht="15.75" hidden="1" customHeight="1" x14ac:dyDescent="0.2"/>
    <row r="719" ht="15.75" hidden="1" customHeight="1" x14ac:dyDescent="0.2"/>
    <row r="720" ht="15.75" hidden="1" customHeight="1" x14ac:dyDescent="0.2"/>
    <row r="721" ht="15.75" hidden="1" customHeight="1" x14ac:dyDescent="0.2"/>
    <row r="722" ht="15.75" hidden="1" customHeight="1" x14ac:dyDescent="0.2"/>
    <row r="723" ht="15.75" hidden="1" customHeight="1" x14ac:dyDescent="0.2"/>
    <row r="724" ht="15.75" hidden="1" customHeight="1" x14ac:dyDescent="0.2"/>
    <row r="725" ht="15.75" hidden="1" customHeight="1" x14ac:dyDescent="0.2"/>
    <row r="726" ht="15.75" hidden="1" customHeight="1" x14ac:dyDescent="0.2"/>
    <row r="727" ht="15.75" hidden="1" customHeight="1" x14ac:dyDescent="0.2"/>
    <row r="728" ht="15.75" hidden="1" customHeight="1" x14ac:dyDescent="0.2"/>
    <row r="729" ht="15.75" hidden="1" customHeight="1" x14ac:dyDescent="0.2"/>
    <row r="730" ht="15.75" hidden="1" customHeight="1" x14ac:dyDescent="0.2"/>
    <row r="731" ht="15.75" hidden="1" customHeight="1" x14ac:dyDescent="0.2"/>
    <row r="732" ht="15.75" hidden="1" customHeight="1" x14ac:dyDescent="0.2"/>
    <row r="733" ht="15.75" hidden="1" customHeight="1" x14ac:dyDescent="0.2"/>
    <row r="734" ht="15.75" hidden="1" customHeight="1" x14ac:dyDescent="0.2"/>
    <row r="735" ht="15.75" hidden="1" customHeight="1" x14ac:dyDescent="0.2"/>
    <row r="736" ht="15.75" hidden="1" customHeight="1" x14ac:dyDescent="0.2"/>
    <row r="737" ht="15.75" hidden="1" customHeight="1" x14ac:dyDescent="0.2"/>
    <row r="738" ht="15.75" hidden="1" customHeight="1" x14ac:dyDescent="0.2"/>
    <row r="739" ht="15.75" hidden="1" customHeight="1" x14ac:dyDescent="0.2"/>
    <row r="740" ht="15.75" hidden="1" customHeight="1" x14ac:dyDescent="0.2"/>
    <row r="741" ht="15.75" hidden="1" customHeight="1" x14ac:dyDescent="0.2"/>
    <row r="742" ht="15.75" hidden="1" customHeight="1" x14ac:dyDescent="0.2"/>
    <row r="743" ht="15.75" hidden="1" customHeight="1" x14ac:dyDescent="0.2"/>
    <row r="744" ht="15.75" hidden="1" customHeight="1" x14ac:dyDescent="0.2"/>
    <row r="745" ht="15.75" hidden="1" customHeight="1" x14ac:dyDescent="0.2"/>
    <row r="746" ht="15.75" hidden="1" customHeight="1" x14ac:dyDescent="0.2"/>
    <row r="747" ht="15.75" hidden="1" customHeight="1" x14ac:dyDescent="0.2"/>
    <row r="748" ht="15.75" hidden="1" customHeight="1" x14ac:dyDescent="0.2"/>
    <row r="749" ht="15.75" hidden="1" customHeight="1" x14ac:dyDescent="0.2"/>
    <row r="750" ht="15.75" hidden="1" customHeight="1" x14ac:dyDescent="0.2"/>
    <row r="751" ht="15.75" hidden="1" customHeight="1" x14ac:dyDescent="0.2"/>
    <row r="752" ht="15.75" hidden="1" customHeight="1" x14ac:dyDescent="0.2"/>
    <row r="753" ht="15.75" hidden="1" customHeight="1" x14ac:dyDescent="0.2"/>
    <row r="754" ht="15.75" hidden="1" customHeight="1" x14ac:dyDescent="0.2"/>
    <row r="755" ht="15.75" hidden="1" customHeight="1" x14ac:dyDescent="0.2"/>
    <row r="756" ht="15.75" hidden="1" customHeight="1" x14ac:dyDescent="0.2"/>
    <row r="757" ht="15.75" hidden="1" customHeight="1" x14ac:dyDescent="0.2"/>
    <row r="758" ht="15.75" hidden="1" customHeight="1" x14ac:dyDescent="0.2"/>
    <row r="759" ht="15.75" hidden="1" customHeight="1" x14ac:dyDescent="0.2"/>
    <row r="760" ht="15.75" hidden="1" customHeight="1" x14ac:dyDescent="0.2"/>
    <row r="761" ht="15.75" hidden="1" customHeight="1" x14ac:dyDescent="0.2"/>
    <row r="762" ht="15.75" hidden="1" customHeight="1" x14ac:dyDescent="0.2"/>
    <row r="763" ht="15.75" hidden="1" customHeight="1" x14ac:dyDescent="0.2"/>
    <row r="764" ht="15.75" hidden="1" customHeight="1" x14ac:dyDescent="0.2"/>
    <row r="765" ht="15.75" hidden="1" customHeight="1" x14ac:dyDescent="0.2"/>
    <row r="766" ht="15.75" hidden="1" customHeight="1" x14ac:dyDescent="0.2"/>
    <row r="767" ht="15.75" hidden="1" customHeight="1" x14ac:dyDescent="0.2"/>
    <row r="768" ht="15.75" hidden="1" customHeight="1" x14ac:dyDescent="0.2"/>
    <row r="769" ht="15.75" hidden="1" customHeight="1" x14ac:dyDescent="0.2"/>
    <row r="770" ht="15.75" hidden="1" customHeight="1" x14ac:dyDescent="0.2"/>
    <row r="771" ht="15.75" hidden="1" customHeight="1" x14ac:dyDescent="0.2"/>
    <row r="772" ht="15.75" hidden="1" customHeight="1" x14ac:dyDescent="0.2"/>
    <row r="773" ht="15.75" hidden="1" customHeight="1" x14ac:dyDescent="0.2"/>
    <row r="774" ht="15.75" hidden="1" customHeight="1" x14ac:dyDescent="0.2"/>
    <row r="775" ht="15.75" hidden="1" customHeight="1" x14ac:dyDescent="0.2"/>
    <row r="776" ht="15.75" hidden="1" customHeight="1" x14ac:dyDescent="0.2"/>
    <row r="777" ht="15.75" hidden="1" customHeight="1" x14ac:dyDescent="0.2"/>
    <row r="778" ht="15.75" hidden="1" customHeight="1" x14ac:dyDescent="0.2"/>
    <row r="779" ht="15.75" hidden="1" customHeight="1" x14ac:dyDescent="0.2"/>
    <row r="780" ht="15.75" hidden="1" customHeight="1" x14ac:dyDescent="0.2"/>
    <row r="781" ht="15.75" hidden="1" customHeight="1" x14ac:dyDescent="0.2"/>
    <row r="782" ht="15.75" hidden="1" customHeight="1" x14ac:dyDescent="0.2"/>
    <row r="783" ht="15.75" hidden="1" customHeight="1" x14ac:dyDescent="0.2"/>
    <row r="784" ht="15.75" hidden="1" customHeight="1" x14ac:dyDescent="0.2"/>
    <row r="785" ht="15.75" hidden="1" customHeight="1" x14ac:dyDescent="0.2"/>
    <row r="786" ht="15.75" hidden="1" customHeight="1" x14ac:dyDescent="0.2"/>
    <row r="787" ht="15.75" hidden="1" customHeight="1" x14ac:dyDescent="0.2"/>
    <row r="788" ht="15.75" hidden="1" customHeight="1" x14ac:dyDescent="0.2"/>
    <row r="789" ht="15.75" hidden="1" customHeight="1" x14ac:dyDescent="0.2"/>
    <row r="790" ht="15.75" hidden="1" customHeight="1" x14ac:dyDescent="0.2"/>
    <row r="791" ht="15.75" hidden="1" customHeight="1" x14ac:dyDescent="0.2"/>
    <row r="792" ht="15.75" hidden="1" customHeight="1" x14ac:dyDescent="0.2"/>
    <row r="793" ht="15.75" hidden="1" customHeight="1" x14ac:dyDescent="0.2"/>
    <row r="794" ht="15.75" hidden="1" customHeight="1" x14ac:dyDescent="0.2"/>
    <row r="795" ht="15.75" hidden="1" customHeight="1" x14ac:dyDescent="0.2"/>
    <row r="796" ht="15.75" hidden="1" customHeight="1" x14ac:dyDescent="0.2"/>
    <row r="797" ht="15.75" hidden="1" customHeight="1" x14ac:dyDescent="0.2"/>
    <row r="798" ht="15.75" hidden="1" customHeight="1" x14ac:dyDescent="0.2"/>
    <row r="799" ht="15.75" hidden="1" customHeight="1" x14ac:dyDescent="0.2"/>
    <row r="800" ht="15.75" hidden="1" customHeight="1" x14ac:dyDescent="0.2"/>
    <row r="801" ht="15.75" hidden="1" customHeight="1" x14ac:dyDescent="0.2"/>
    <row r="802" ht="15.75" hidden="1" customHeight="1" x14ac:dyDescent="0.2"/>
    <row r="803" ht="15.75" hidden="1" customHeight="1" x14ac:dyDescent="0.2"/>
    <row r="804" ht="15.75" hidden="1" customHeight="1" x14ac:dyDescent="0.2"/>
    <row r="805" ht="15.75" hidden="1" customHeight="1" x14ac:dyDescent="0.2"/>
    <row r="806" ht="15.75" hidden="1" customHeight="1" x14ac:dyDescent="0.2"/>
    <row r="807" ht="15.75" hidden="1" customHeight="1" x14ac:dyDescent="0.2"/>
    <row r="808" ht="15.75" hidden="1" customHeight="1" x14ac:dyDescent="0.2"/>
    <row r="809" ht="15.75" hidden="1" customHeight="1" x14ac:dyDescent="0.2"/>
    <row r="810" ht="15.75" hidden="1" customHeight="1" x14ac:dyDescent="0.2"/>
    <row r="811" ht="15.75" hidden="1" customHeight="1" x14ac:dyDescent="0.2"/>
    <row r="812" ht="15.75" hidden="1" customHeight="1" x14ac:dyDescent="0.2"/>
    <row r="813" ht="15.75" hidden="1" customHeight="1" x14ac:dyDescent="0.2"/>
    <row r="814" ht="15.75" hidden="1" customHeight="1" x14ac:dyDescent="0.2"/>
    <row r="815" ht="15.75" hidden="1" customHeight="1" x14ac:dyDescent="0.2"/>
    <row r="816" ht="15.75" hidden="1" customHeight="1" x14ac:dyDescent="0.2"/>
    <row r="817" ht="15.75" hidden="1" customHeight="1" x14ac:dyDescent="0.2"/>
    <row r="818" ht="15.75" hidden="1" customHeight="1" x14ac:dyDescent="0.2"/>
    <row r="819" ht="15.75" hidden="1" customHeight="1" x14ac:dyDescent="0.2"/>
    <row r="820" ht="15.75" hidden="1" customHeight="1" x14ac:dyDescent="0.2"/>
    <row r="821" ht="15.75" hidden="1" customHeight="1" x14ac:dyDescent="0.2"/>
    <row r="822" ht="15.75" hidden="1" customHeight="1" x14ac:dyDescent="0.2"/>
    <row r="823" ht="15.75" hidden="1" customHeight="1" x14ac:dyDescent="0.2"/>
    <row r="824" ht="15.75" hidden="1" customHeight="1" x14ac:dyDescent="0.2"/>
    <row r="825" ht="15.75" hidden="1" customHeight="1" x14ac:dyDescent="0.2"/>
    <row r="826" ht="15.75" hidden="1" customHeight="1" x14ac:dyDescent="0.2"/>
    <row r="827" ht="15.75" hidden="1" customHeight="1" x14ac:dyDescent="0.2"/>
    <row r="828" ht="15.75" hidden="1" customHeight="1" x14ac:dyDescent="0.2"/>
    <row r="829" ht="15.75" hidden="1" customHeight="1" x14ac:dyDescent="0.2"/>
    <row r="830" ht="15.75" hidden="1" customHeight="1" x14ac:dyDescent="0.2"/>
    <row r="831" ht="15.75" hidden="1" customHeight="1" x14ac:dyDescent="0.2"/>
    <row r="832" ht="15.75" hidden="1" customHeight="1" x14ac:dyDescent="0.2"/>
    <row r="833" ht="15.75" hidden="1" customHeight="1" x14ac:dyDescent="0.2"/>
    <row r="834" ht="15.75" hidden="1" customHeight="1" x14ac:dyDescent="0.2"/>
    <row r="835" ht="15.75" hidden="1" customHeight="1" x14ac:dyDescent="0.2"/>
    <row r="836" ht="15.75" hidden="1" customHeight="1" x14ac:dyDescent="0.2"/>
    <row r="837" ht="15.75" hidden="1" customHeight="1" x14ac:dyDescent="0.2"/>
    <row r="838" ht="15.75" hidden="1" customHeight="1" x14ac:dyDescent="0.2"/>
    <row r="839" ht="15.75" hidden="1" customHeight="1" x14ac:dyDescent="0.2"/>
    <row r="840" ht="15.75" hidden="1" customHeight="1" x14ac:dyDescent="0.2"/>
    <row r="841" ht="15.75" hidden="1" customHeight="1" x14ac:dyDescent="0.2"/>
    <row r="842" ht="15.75" hidden="1" customHeight="1" x14ac:dyDescent="0.2"/>
    <row r="843" ht="15.75" hidden="1" customHeight="1" x14ac:dyDescent="0.2"/>
    <row r="844" ht="15.75" hidden="1" customHeight="1" x14ac:dyDescent="0.2"/>
    <row r="845" ht="15.75" hidden="1" customHeight="1" x14ac:dyDescent="0.2"/>
    <row r="846" ht="15.75" hidden="1" customHeight="1" x14ac:dyDescent="0.2"/>
    <row r="847" ht="15.75" hidden="1" customHeight="1" x14ac:dyDescent="0.2"/>
    <row r="848" ht="15.75" hidden="1" customHeight="1" x14ac:dyDescent="0.2"/>
    <row r="849" ht="15.75" hidden="1" customHeight="1" x14ac:dyDescent="0.2"/>
    <row r="850" ht="15.75" hidden="1" customHeight="1" x14ac:dyDescent="0.2"/>
    <row r="851" ht="15.75" hidden="1" customHeight="1" x14ac:dyDescent="0.2"/>
    <row r="852" ht="15.75" hidden="1" customHeight="1" x14ac:dyDescent="0.2"/>
    <row r="853" ht="15.75" hidden="1" customHeight="1" x14ac:dyDescent="0.2"/>
    <row r="854" ht="15.75" hidden="1" customHeight="1" x14ac:dyDescent="0.2"/>
    <row r="855" ht="15.75" hidden="1" customHeight="1" x14ac:dyDescent="0.2"/>
    <row r="856" ht="15.75" hidden="1" customHeight="1" x14ac:dyDescent="0.2"/>
    <row r="857" ht="15.75" hidden="1" customHeight="1" x14ac:dyDescent="0.2"/>
    <row r="858" ht="15.75" hidden="1" customHeight="1" x14ac:dyDescent="0.2"/>
    <row r="859" ht="15.75" hidden="1" customHeight="1" x14ac:dyDescent="0.2"/>
    <row r="860" ht="15.75" hidden="1" customHeight="1" x14ac:dyDescent="0.2"/>
    <row r="861" ht="15.75" hidden="1" customHeight="1" x14ac:dyDescent="0.2"/>
    <row r="862" ht="15.75" hidden="1" customHeight="1" x14ac:dyDescent="0.2"/>
    <row r="863" ht="15.75" hidden="1" customHeight="1" x14ac:dyDescent="0.2"/>
    <row r="864" ht="15.75" hidden="1" customHeight="1" x14ac:dyDescent="0.2"/>
    <row r="865" ht="15.75" hidden="1" customHeight="1" x14ac:dyDescent="0.2"/>
    <row r="866" ht="15.75" hidden="1" customHeight="1" x14ac:dyDescent="0.2"/>
    <row r="867" ht="15.75" hidden="1" customHeight="1" x14ac:dyDescent="0.2"/>
    <row r="868" ht="15.75" hidden="1" customHeight="1" x14ac:dyDescent="0.2"/>
    <row r="869" ht="15.75" hidden="1" customHeight="1" x14ac:dyDescent="0.2"/>
    <row r="870" ht="15.75" hidden="1" customHeight="1" x14ac:dyDescent="0.2"/>
    <row r="871" ht="15.75" hidden="1" customHeight="1" x14ac:dyDescent="0.2"/>
    <row r="872" ht="15.75" hidden="1" customHeight="1" x14ac:dyDescent="0.2"/>
    <row r="873" ht="15.75" hidden="1" customHeight="1" x14ac:dyDescent="0.2"/>
    <row r="874" ht="15.75" hidden="1" customHeight="1" x14ac:dyDescent="0.2"/>
    <row r="875" ht="15.75" hidden="1" customHeight="1" x14ac:dyDescent="0.2"/>
    <row r="876" ht="15.75" hidden="1" customHeight="1" x14ac:dyDescent="0.2"/>
    <row r="877" ht="15.75" hidden="1" customHeight="1" x14ac:dyDescent="0.2"/>
    <row r="878" ht="15.75" hidden="1" customHeight="1" x14ac:dyDescent="0.2"/>
    <row r="879" ht="15.75" hidden="1" customHeight="1" x14ac:dyDescent="0.2"/>
    <row r="880" ht="15.75" hidden="1" customHeight="1" x14ac:dyDescent="0.2"/>
    <row r="881" ht="15.75" hidden="1" customHeight="1" x14ac:dyDescent="0.2"/>
    <row r="882" ht="15.75" hidden="1" customHeight="1" x14ac:dyDescent="0.2"/>
    <row r="883" ht="15.75" hidden="1" customHeight="1" x14ac:dyDescent="0.2"/>
    <row r="884" ht="15.75" hidden="1" customHeight="1" x14ac:dyDescent="0.2"/>
    <row r="885" ht="15.75" hidden="1" customHeight="1" x14ac:dyDescent="0.2"/>
    <row r="886" ht="15.75" hidden="1" customHeight="1" x14ac:dyDescent="0.2"/>
    <row r="887" ht="15.75" hidden="1" customHeight="1" x14ac:dyDescent="0.2"/>
    <row r="888" ht="15.75" hidden="1" customHeight="1" x14ac:dyDescent="0.2"/>
    <row r="889" ht="15.75" hidden="1" customHeight="1" x14ac:dyDescent="0.2"/>
    <row r="890" ht="15.75" hidden="1" customHeight="1" x14ac:dyDescent="0.2"/>
    <row r="891" ht="15.75" hidden="1" customHeight="1" x14ac:dyDescent="0.2"/>
    <row r="892" ht="15.75" hidden="1" customHeight="1" x14ac:dyDescent="0.2"/>
    <row r="893" ht="15.75" hidden="1" customHeight="1" x14ac:dyDescent="0.2"/>
    <row r="894" ht="15.75" hidden="1" customHeight="1" x14ac:dyDescent="0.2"/>
    <row r="895" ht="15.75" hidden="1" customHeight="1" x14ac:dyDescent="0.2"/>
    <row r="896" ht="15.75" hidden="1" customHeight="1" x14ac:dyDescent="0.2"/>
    <row r="897" ht="15.75" hidden="1" customHeight="1" x14ac:dyDescent="0.2"/>
    <row r="898" ht="15.75" hidden="1" customHeight="1" x14ac:dyDescent="0.2"/>
    <row r="899" ht="15.75" hidden="1" customHeight="1" x14ac:dyDescent="0.2"/>
    <row r="900" ht="15.75" hidden="1" customHeight="1" x14ac:dyDescent="0.2"/>
    <row r="901" ht="15.75" hidden="1" customHeight="1" x14ac:dyDescent="0.2"/>
    <row r="902" ht="15.75" hidden="1" customHeight="1" x14ac:dyDescent="0.2"/>
    <row r="903" ht="15.75" hidden="1" customHeight="1" x14ac:dyDescent="0.2"/>
    <row r="904" ht="15.75" hidden="1" customHeight="1" x14ac:dyDescent="0.2"/>
    <row r="905" ht="15.75" hidden="1" customHeight="1" x14ac:dyDescent="0.2"/>
    <row r="906" ht="15.75" hidden="1" customHeight="1" x14ac:dyDescent="0.2"/>
    <row r="907" ht="15.75" hidden="1" customHeight="1" x14ac:dyDescent="0.2"/>
    <row r="908" ht="15.75" hidden="1" customHeight="1" x14ac:dyDescent="0.2"/>
    <row r="909" ht="15.75" hidden="1" customHeight="1" x14ac:dyDescent="0.2"/>
    <row r="910" ht="15.75" hidden="1" customHeight="1" x14ac:dyDescent="0.2"/>
    <row r="911" ht="15.75" hidden="1" customHeight="1" x14ac:dyDescent="0.2"/>
    <row r="912" ht="15.75" hidden="1" customHeight="1" x14ac:dyDescent="0.2"/>
    <row r="913" ht="15.75" hidden="1" customHeight="1" x14ac:dyDescent="0.2"/>
    <row r="914" ht="15.75" hidden="1" customHeight="1" x14ac:dyDescent="0.2"/>
    <row r="915" ht="15.75" hidden="1" customHeight="1" x14ac:dyDescent="0.2"/>
    <row r="916" ht="15.75" hidden="1" customHeight="1" x14ac:dyDescent="0.2"/>
    <row r="917" ht="15.75" hidden="1" customHeight="1" x14ac:dyDescent="0.2"/>
    <row r="918" ht="15.75" hidden="1" customHeight="1" x14ac:dyDescent="0.2"/>
    <row r="919" ht="15.75" hidden="1" customHeight="1" x14ac:dyDescent="0.2"/>
    <row r="920" ht="15.75" hidden="1" customHeight="1" x14ac:dyDescent="0.2"/>
    <row r="921" ht="15.75" hidden="1" customHeight="1" x14ac:dyDescent="0.2"/>
    <row r="922" ht="15.75" hidden="1" customHeight="1" x14ac:dyDescent="0.2"/>
    <row r="923" ht="15.75" hidden="1" customHeight="1" x14ac:dyDescent="0.2"/>
    <row r="924" ht="15.75" hidden="1" customHeight="1" x14ac:dyDescent="0.2"/>
    <row r="925" ht="15.75" hidden="1" customHeight="1" x14ac:dyDescent="0.2"/>
    <row r="926" ht="15.75" hidden="1" customHeight="1" x14ac:dyDescent="0.2"/>
    <row r="927" ht="15.75" hidden="1" customHeight="1" x14ac:dyDescent="0.2"/>
    <row r="928" ht="15.75" hidden="1" customHeight="1" x14ac:dyDescent="0.2"/>
    <row r="929" ht="15.75" hidden="1" customHeight="1" x14ac:dyDescent="0.2"/>
    <row r="930" ht="15.75" hidden="1" customHeight="1" x14ac:dyDescent="0.2"/>
    <row r="931" ht="15.75" hidden="1" customHeight="1" x14ac:dyDescent="0.2"/>
    <row r="932" ht="15.75" hidden="1" customHeight="1" x14ac:dyDescent="0.2"/>
    <row r="933" ht="15.75" hidden="1" customHeight="1" x14ac:dyDescent="0.2"/>
    <row r="934" ht="15.75" hidden="1" customHeight="1" x14ac:dyDescent="0.2"/>
    <row r="935" ht="15.75" hidden="1" customHeight="1" x14ac:dyDescent="0.2"/>
    <row r="936" ht="15.75" hidden="1" customHeight="1" x14ac:dyDescent="0.2"/>
    <row r="937" ht="15.75" hidden="1" customHeight="1" x14ac:dyDescent="0.2"/>
    <row r="938" ht="15.75" hidden="1" customHeight="1" x14ac:dyDescent="0.2"/>
    <row r="939" ht="15.75" hidden="1" customHeight="1" x14ac:dyDescent="0.2"/>
    <row r="940" ht="15.75" hidden="1" customHeight="1" x14ac:dyDescent="0.2"/>
    <row r="941" ht="15.75" hidden="1" customHeight="1" x14ac:dyDescent="0.2"/>
    <row r="942" ht="15.75" hidden="1" customHeight="1" x14ac:dyDescent="0.2"/>
    <row r="943" ht="15.75" hidden="1" customHeight="1" x14ac:dyDescent="0.2"/>
    <row r="944" ht="15.75" hidden="1" customHeight="1" x14ac:dyDescent="0.2"/>
    <row r="945" ht="15.75" hidden="1" customHeight="1" x14ac:dyDescent="0.2"/>
    <row r="946" ht="15.75" hidden="1" customHeight="1" x14ac:dyDescent="0.2"/>
    <row r="947" ht="15.75" hidden="1" customHeight="1" x14ac:dyDescent="0.2"/>
    <row r="948" ht="15.75" hidden="1" customHeight="1" x14ac:dyDescent="0.2"/>
    <row r="949" ht="15.75" hidden="1" customHeight="1" x14ac:dyDescent="0.2"/>
    <row r="950" ht="15.75" hidden="1" customHeight="1" x14ac:dyDescent="0.2"/>
    <row r="951" ht="15.75" hidden="1" customHeight="1" x14ac:dyDescent="0.2"/>
    <row r="952" ht="15.75" hidden="1" customHeight="1" x14ac:dyDescent="0.2"/>
    <row r="953" ht="15.75" hidden="1" customHeight="1" x14ac:dyDescent="0.2"/>
    <row r="954" ht="15.75" hidden="1" customHeight="1" x14ac:dyDescent="0.2"/>
    <row r="955" ht="15.75" hidden="1" customHeight="1" x14ac:dyDescent="0.2"/>
    <row r="956" ht="15.75" hidden="1" customHeight="1" x14ac:dyDescent="0.2"/>
    <row r="957" ht="15.75" hidden="1" customHeight="1" x14ac:dyDescent="0.2"/>
    <row r="958" ht="15.75" hidden="1" customHeight="1" x14ac:dyDescent="0.2"/>
    <row r="959" ht="15.75" hidden="1" customHeight="1" x14ac:dyDescent="0.2"/>
    <row r="960" ht="15.75" hidden="1" customHeight="1" x14ac:dyDescent="0.2"/>
    <row r="961" ht="15.75" hidden="1" customHeight="1" x14ac:dyDescent="0.2"/>
    <row r="962" ht="15.75" hidden="1" customHeight="1" x14ac:dyDescent="0.2"/>
    <row r="963" ht="15.75" hidden="1" customHeight="1" x14ac:dyDescent="0.2"/>
    <row r="964" ht="15.75" hidden="1" customHeight="1" x14ac:dyDescent="0.2"/>
    <row r="965" ht="15.75" hidden="1" customHeight="1" x14ac:dyDescent="0.2"/>
    <row r="966" ht="15.75" hidden="1" customHeight="1" x14ac:dyDescent="0.2"/>
    <row r="967" ht="15.75" hidden="1" customHeight="1" x14ac:dyDescent="0.2"/>
    <row r="968" ht="15.75" hidden="1" customHeight="1" x14ac:dyDescent="0.2"/>
    <row r="969" ht="15.75" hidden="1" customHeight="1" x14ac:dyDescent="0.2"/>
    <row r="970" ht="15.75" hidden="1" customHeight="1" x14ac:dyDescent="0.2"/>
    <row r="971" ht="15.75" hidden="1" customHeight="1" x14ac:dyDescent="0.2"/>
    <row r="972" ht="15.75" hidden="1" customHeight="1" x14ac:dyDescent="0.2"/>
    <row r="973" ht="15.75" hidden="1" customHeight="1" x14ac:dyDescent="0.2"/>
    <row r="974" ht="15.75" hidden="1" customHeight="1" x14ac:dyDescent="0.2"/>
    <row r="975" ht="15.75" hidden="1" customHeight="1" x14ac:dyDescent="0.2"/>
    <row r="976" ht="15.75" hidden="1" customHeight="1" x14ac:dyDescent="0.2"/>
    <row r="977" ht="15.75" hidden="1" customHeight="1" x14ac:dyDescent="0.2"/>
    <row r="978" ht="15.75" hidden="1" customHeight="1" x14ac:dyDescent="0.2"/>
    <row r="979" ht="15.75" hidden="1" customHeight="1" x14ac:dyDescent="0.2"/>
    <row r="980" ht="15.75" hidden="1" customHeight="1" x14ac:dyDescent="0.2"/>
    <row r="981" ht="15.75" hidden="1" customHeight="1" x14ac:dyDescent="0.2"/>
    <row r="982" ht="15.75" hidden="1" customHeight="1" x14ac:dyDescent="0.2"/>
    <row r="983" ht="15.75" hidden="1" customHeight="1" x14ac:dyDescent="0.2"/>
    <row r="984" ht="15.75" hidden="1" customHeight="1" x14ac:dyDescent="0.2"/>
    <row r="985" ht="15.75" hidden="1" customHeight="1" x14ac:dyDescent="0.2"/>
    <row r="986" ht="15.75" hidden="1" customHeight="1" x14ac:dyDescent="0.2"/>
    <row r="987" ht="15.75" hidden="1" customHeight="1" x14ac:dyDescent="0.2"/>
    <row r="988" ht="15.75" hidden="1" customHeight="1" x14ac:dyDescent="0.2"/>
    <row r="989" ht="15.75" hidden="1" customHeight="1" x14ac:dyDescent="0.2"/>
    <row r="990" ht="15.75" hidden="1" customHeight="1" x14ac:dyDescent="0.2"/>
    <row r="991" ht="15.75" hidden="1" customHeight="1" x14ac:dyDescent="0.2"/>
    <row r="992" ht="15.75" hidden="1" customHeight="1" x14ac:dyDescent="0.2"/>
    <row r="993" ht="15.75" hidden="1" customHeight="1" x14ac:dyDescent="0.2"/>
    <row r="994" ht="15.75" hidden="1" customHeight="1" x14ac:dyDescent="0.2"/>
    <row r="995" ht="15.75" hidden="1" customHeight="1" x14ac:dyDescent="0.2"/>
    <row r="996" ht="15.75" hidden="1" customHeight="1" x14ac:dyDescent="0.2"/>
    <row r="997" ht="15.75" hidden="1" customHeight="1" x14ac:dyDescent="0.2"/>
    <row r="998" ht="15.75" hidden="1" customHeight="1" x14ac:dyDescent="0.2"/>
    <row r="999" ht="15.75" hidden="1" customHeight="1" x14ac:dyDescent="0.2"/>
    <row r="1000" ht="15" hidden="1" customHeight="1" x14ac:dyDescent="0.2"/>
  </sheetData>
  <sheetProtection sheet="1" objects="1" formatColumns="0"/>
  <mergeCells count="36">
    <mergeCell ref="I34:M36"/>
    <mergeCell ref="Q34:U36"/>
    <mergeCell ref="H26:N27"/>
    <mergeCell ref="P26:V27"/>
    <mergeCell ref="H40:J40"/>
    <mergeCell ref="L40:N40"/>
    <mergeCell ref="T40:V40"/>
    <mergeCell ref="P40:R40"/>
    <mergeCell ref="M31:N32"/>
    <mergeCell ref="M30:N30"/>
    <mergeCell ref="P31:Q32"/>
    <mergeCell ref="P30:Q30"/>
    <mergeCell ref="C32:F32"/>
    <mergeCell ref="M29:Q29"/>
    <mergeCell ref="E13:F13"/>
    <mergeCell ref="Q15:R15"/>
    <mergeCell ref="T15:U15"/>
    <mergeCell ref="H19:N25"/>
    <mergeCell ref="P19:V25"/>
    <mergeCell ref="Q17:U17"/>
    <mergeCell ref="I17:M17"/>
    <mergeCell ref="I8:J13"/>
    <mergeCell ref="L8:M13"/>
    <mergeCell ref="Q8:R13"/>
    <mergeCell ref="T8:U13"/>
    <mergeCell ref="I15:J15"/>
    <mergeCell ref="L15:M15"/>
    <mergeCell ref="C2:G2"/>
    <mergeCell ref="H4:N4"/>
    <mergeCell ref="P4:V4"/>
    <mergeCell ref="I6:J6"/>
    <mergeCell ref="L6:M6"/>
    <mergeCell ref="Q6:R6"/>
    <mergeCell ref="T6:U6"/>
    <mergeCell ref="C4:F4"/>
    <mergeCell ref="C6:F6"/>
  </mergeCells>
  <conditionalFormatting sqref="D42:D43">
    <cfRule type="containsText" dxfId="18" priority="16" operator="containsText" text="default">
      <formula>NOT(ISERROR(SEARCH("default",D42)))</formula>
    </cfRule>
  </conditionalFormatting>
  <conditionalFormatting sqref="D38:F38">
    <cfRule type="expression" dxfId="17" priority="3">
      <formula>$E$36&lt;&gt;"Custom"</formula>
    </cfRule>
  </conditionalFormatting>
  <conditionalFormatting sqref="D39:F39">
    <cfRule type="expression" dxfId="16" priority="2">
      <formula>$E$36="Custom"</formula>
    </cfRule>
  </conditionalFormatting>
  <conditionalFormatting sqref="F38">
    <cfRule type="containsText" dxfId="14" priority="5" operator="containsText" text="please specify the value of the Custom land disturbance factor">
      <formula>NOT(ISERROR(SEARCH("please specify the value of the Custom land disturbance factor",F38)))</formula>
    </cfRule>
  </conditionalFormatting>
  <conditionalFormatting sqref="I8:J13 L8:M13 Q8:R13 T8:U13 H19:N25 P19:V25">
    <cfRule type="containsBlanks" dxfId="13" priority="1">
      <formula>LEN(TRIM(H8))=0</formula>
    </cfRule>
  </conditionalFormatting>
  <pageMargins left="0.7" right="0.7" top="0.75" bottom="0.75" header="0" footer="0"/>
  <pageSetup orientation="landscape"/>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63" id="{99755E72-BB61-2947-AFDD-BC2E7E4B572D}">
            <xm:f>$F$23='3.0. Lists'!$C$20</xm:f>
            <x14:dxf>
              <font>
                <color rgb="FF9C0006"/>
              </font>
              <fill>
                <patternFill>
                  <bgColor rgb="FFFFC7CE"/>
                </patternFill>
              </fill>
            </x14:dxf>
          </x14:cfRule>
          <xm:sqref>F23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ErrorMessage="1" xr:uid="{DF9C39FD-FD25-3B46-991D-D7667418ADBC}">
          <x14:formula1>
            <xm:f>'3.0. Lists'!$C$23:$C$25</xm:f>
          </x14:formula1>
          <xm:sqref>E23</xm:sqref>
        </x14:dataValidation>
        <x14:dataValidation type="list" allowBlank="1" showErrorMessage="1" xr:uid="{C755D075-77DA-FB40-8884-C81DB0B7E235}">
          <x14:formula1>
            <xm:f>'3.0. Lists'!$C$50:$C$53</xm:f>
          </x14:formula1>
          <xm:sqref>E36</xm:sqref>
        </x14:dataValidation>
        <x14:dataValidation type="custom" allowBlank="1" showInputMessage="1" showErrorMessage="1" xr:uid="{E8D53652-0FF2-8C46-BBB4-08F8FBAA2AFE}">
          <x14:formula1>
            <xm:f>AND(E38&gt;0, E38&lt;='2.0. Land Assumptions'!L15)</xm:f>
          </x14:formula1>
          <xm:sqref>E38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59999389629810485"/>
  </sheetPr>
  <dimension ref="A1:AV176"/>
  <sheetViews>
    <sheetView showGridLines="0" zoomScale="75" zoomScaleNormal="75" workbookViewId="0">
      <selection activeCell="E56" sqref="E56"/>
    </sheetView>
  </sheetViews>
  <sheetFormatPr baseColWidth="10" defaultColWidth="0" defaultRowHeight="19" zeroHeight="1" outlineLevelRow="1" x14ac:dyDescent="0.2"/>
  <cols>
    <col min="1" max="1" width="5.5" style="3" customWidth="1"/>
    <col min="2" max="2" width="6.5" style="3" customWidth="1"/>
    <col min="3" max="3" width="4.33203125" style="3" customWidth="1"/>
    <col min="4" max="4" width="52.83203125" style="242" customWidth="1"/>
    <col min="5" max="5" width="21.5" style="242" customWidth="1"/>
    <col min="6" max="6" width="71.6640625" style="243" customWidth="1"/>
    <col min="7" max="7" width="4" style="3" customWidth="1"/>
    <col min="8" max="8" width="13.1640625" style="3" customWidth="1"/>
    <col min="9" max="10" width="13.5" style="3" customWidth="1"/>
    <col min="11" max="11" width="5.1640625" style="3" customWidth="1"/>
    <col min="12" max="13" width="13.5" style="3" customWidth="1"/>
    <col min="14" max="14" width="13.1640625" style="3" customWidth="1"/>
    <col min="15" max="15" width="4.1640625" style="3" customWidth="1"/>
    <col min="16" max="16" width="13.1640625" style="3" customWidth="1"/>
    <col min="17" max="18" width="13.5" style="3" customWidth="1"/>
    <col min="19" max="19" width="5.1640625" style="3" customWidth="1"/>
    <col min="20" max="21" width="13.5" style="3" customWidth="1"/>
    <col min="22" max="22" width="13.1640625" style="3" customWidth="1"/>
    <col min="23" max="24" width="10.5" style="3" customWidth="1"/>
    <col min="25" max="25" width="2" style="3" customWidth="1"/>
    <col min="26" max="26" width="15.1640625" style="3" customWidth="1"/>
    <col min="27" max="27" width="10.5" style="3" customWidth="1"/>
    <col min="28" max="28" width="11.1640625" style="3" customWidth="1"/>
    <col min="29" max="47" width="0" style="3" hidden="1" customWidth="1"/>
    <col min="48" max="48" width="0" style="3" hidden="1"/>
    <col min="49" max="16384" width="11.1640625" style="3" hidden="1"/>
  </cols>
  <sheetData>
    <row r="1" spans="1:47" x14ac:dyDescent="0.2">
      <c r="A1" s="200"/>
      <c r="B1" s="200"/>
      <c r="C1" s="200"/>
      <c r="D1" s="202"/>
      <c r="E1" s="202"/>
      <c r="F1" s="241"/>
      <c r="G1" s="183"/>
      <c r="H1" s="183"/>
      <c r="I1" s="183"/>
      <c r="J1" s="183"/>
      <c r="K1" s="183"/>
      <c r="L1" s="183"/>
      <c r="M1" s="183"/>
      <c r="N1" s="183"/>
      <c r="O1" s="183"/>
      <c r="P1" s="183"/>
      <c r="Q1" s="183"/>
      <c r="R1" s="183"/>
      <c r="S1" s="183"/>
      <c r="T1" s="183"/>
      <c r="U1" s="183"/>
      <c r="V1" s="183"/>
      <c r="W1" s="183"/>
      <c r="X1" s="200"/>
      <c r="Y1" s="183"/>
      <c r="Z1" s="183"/>
      <c r="AA1" s="200"/>
      <c r="AB1" s="200"/>
      <c r="AC1" s="200"/>
      <c r="AD1" s="200"/>
      <c r="AE1" s="200"/>
      <c r="AF1" s="200"/>
      <c r="AG1" s="200"/>
      <c r="AH1" s="200"/>
      <c r="AI1" s="200"/>
      <c r="AJ1" s="200"/>
      <c r="AK1" s="200"/>
      <c r="AL1" s="200"/>
      <c r="AM1" s="200"/>
      <c r="AN1" s="200"/>
      <c r="AO1" s="200"/>
      <c r="AP1" s="200"/>
      <c r="AQ1" s="200"/>
      <c r="AR1" s="200"/>
      <c r="AS1" s="200"/>
      <c r="AT1" s="200"/>
      <c r="AU1" s="200"/>
    </row>
    <row r="2" spans="1:47" ht="33" x14ac:dyDescent="0.2">
      <c r="A2" s="200"/>
      <c r="B2" s="213"/>
      <c r="C2" s="525" t="s">
        <v>717</v>
      </c>
      <c r="D2" s="526"/>
      <c r="E2" s="526"/>
      <c r="F2" s="526"/>
      <c r="G2" s="527"/>
      <c r="H2" s="213"/>
      <c r="I2" s="213"/>
      <c r="J2" s="213"/>
      <c r="K2" s="213"/>
      <c r="L2" s="213"/>
      <c r="M2" s="183"/>
      <c r="N2" s="183"/>
      <c r="O2" s="183"/>
      <c r="P2" s="213"/>
      <c r="Q2" s="213"/>
      <c r="R2" s="213"/>
      <c r="S2" s="213"/>
      <c r="T2" s="213"/>
      <c r="U2" s="183"/>
      <c r="V2" s="183"/>
      <c r="W2" s="183"/>
      <c r="X2" s="213"/>
      <c r="Y2" s="213"/>
      <c r="Z2" s="213"/>
      <c r="AA2" s="200"/>
      <c r="AB2" s="200"/>
      <c r="AC2" s="200"/>
      <c r="AD2" s="200"/>
      <c r="AE2" s="200"/>
      <c r="AF2" s="200"/>
      <c r="AG2" s="200"/>
      <c r="AH2" s="200"/>
      <c r="AI2" s="200"/>
      <c r="AJ2" s="200"/>
      <c r="AK2" s="200"/>
      <c r="AL2" s="200"/>
      <c r="AM2" s="200"/>
      <c r="AN2" s="200"/>
      <c r="AO2" s="200"/>
      <c r="AP2" s="200"/>
      <c r="AQ2" s="200"/>
      <c r="AR2" s="200"/>
      <c r="AS2" s="200"/>
      <c r="AT2" s="200"/>
      <c r="AU2" s="200"/>
    </row>
    <row r="3" spans="1:47" ht="20" x14ac:dyDescent="0.2">
      <c r="A3" s="200"/>
      <c r="B3" s="200"/>
      <c r="C3" s="200"/>
      <c r="D3" s="202"/>
      <c r="E3" s="202"/>
      <c r="F3" s="241"/>
      <c r="G3" s="183"/>
      <c r="H3" s="183"/>
      <c r="I3" s="183"/>
      <c r="J3" s="183"/>
      <c r="K3" s="183"/>
      <c r="L3" s="183"/>
      <c r="M3" s="183"/>
      <c r="N3" s="183"/>
      <c r="O3" s="183"/>
      <c r="P3" s="183"/>
      <c r="Q3" s="183"/>
      <c r="R3" s="183"/>
      <c r="S3" s="183"/>
      <c r="T3" s="183"/>
      <c r="U3" s="183"/>
      <c r="V3" s="183"/>
      <c r="W3" s="183"/>
      <c r="X3" s="200"/>
      <c r="Y3" s="213"/>
      <c r="Z3" s="213"/>
      <c r="AA3" s="200"/>
      <c r="AB3" s="200"/>
      <c r="AC3" s="200"/>
      <c r="AD3" s="200"/>
      <c r="AE3" s="200"/>
      <c r="AF3" s="200"/>
      <c r="AG3" s="200"/>
      <c r="AH3" s="200"/>
      <c r="AI3" s="200"/>
      <c r="AJ3" s="200"/>
      <c r="AK3" s="200"/>
      <c r="AL3" s="200"/>
      <c r="AM3" s="200"/>
      <c r="AN3" s="200"/>
      <c r="AO3" s="200"/>
      <c r="AP3" s="200"/>
      <c r="AQ3" s="200"/>
      <c r="AR3" s="200"/>
      <c r="AS3" s="200"/>
      <c r="AT3" s="200"/>
      <c r="AU3" s="200"/>
    </row>
    <row r="4" spans="1:47" ht="59" customHeight="1" x14ac:dyDescent="0.2">
      <c r="A4" s="200"/>
      <c r="B4" s="213"/>
      <c r="C4" s="530" t="s">
        <v>547</v>
      </c>
      <c r="D4" s="530"/>
      <c r="E4" s="530"/>
      <c r="F4" s="530"/>
      <c r="G4" s="5"/>
      <c r="H4" s="604" t="str">
        <f>"Likely Carbon release by "&amp;E19</f>
        <v xml:space="preserve">Likely Carbon release by </v>
      </c>
      <c r="I4" s="605"/>
      <c r="J4" s="605"/>
      <c r="K4" s="605"/>
      <c r="L4" s="605"/>
      <c r="M4" s="605"/>
      <c r="N4" s="606"/>
      <c r="O4" s="5"/>
      <c r="P4" s="542" t="str">
        <f>"Potential Carbon release by "&amp;E19</f>
        <v xml:space="preserve">Potential Carbon release by </v>
      </c>
      <c r="Q4" s="543"/>
      <c r="R4" s="543"/>
      <c r="S4" s="543"/>
      <c r="T4" s="543"/>
      <c r="U4" s="543"/>
      <c r="V4" s="544"/>
      <c r="W4" s="5"/>
      <c r="X4" s="200"/>
      <c r="Y4" s="219"/>
      <c r="Z4" s="219"/>
      <c r="AA4" s="200"/>
      <c r="AB4" s="200"/>
      <c r="AC4" s="200"/>
      <c r="AD4" s="200"/>
      <c r="AE4" s="200"/>
      <c r="AF4" s="200"/>
      <c r="AG4" s="200"/>
      <c r="AH4" s="200"/>
      <c r="AI4" s="200"/>
      <c r="AJ4" s="200"/>
      <c r="AK4" s="200"/>
      <c r="AL4" s="200"/>
      <c r="AM4" s="200"/>
      <c r="AN4" s="200"/>
      <c r="AO4" s="200"/>
      <c r="AP4" s="200"/>
      <c r="AQ4" s="200"/>
      <c r="AR4" s="200"/>
      <c r="AS4" s="200"/>
      <c r="AT4" s="200"/>
      <c r="AU4" s="200"/>
    </row>
    <row r="5" spans="1:47" ht="13" customHeight="1" x14ac:dyDescent="0.2">
      <c r="A5" s="200"/>
      <c r="B5" s="213"/>
      <c r="C5" s="2"/>
      <c r="D5" s="87"/>
      <c r="E5" s="87"/>
      <c r="F5" s="88"/>
      <c r="G5" s="183"/>
      <c r="H5" s="248"/>
      <c r="I5" s="54"/>
      <c r="J5" s="54"/>
      <c r="K5" s="54"/>
      <c r="L5" s="54"/>
      <c r="M5" s="54"/>
      <c r="N5" s="249"/>
      <c r="O5" s="183"/>
      <c r="P5" s="248"/>
      <c r="Q5" s="54"/>
      <c r="R5" s="54"/>
      <c r="S5" s="54"/>
      <c r="T5" s="54"/>
      <c r="U5" s="54"/>
      <c r="V5" s="249"/>
      <c r="W5" s="183"/>
      <c r="X5" s="200"/>
      <c r="Y5" s="213"/>
      <c r="Z5" s="213"/>
      <c r="AA5" s="200"/>
      <c r="AB5" s="200"/>
      <c r="AC5" s="200"/>
      <c r="AD5" s="200"/>
      <c r="AE5" s="200"/>
      <c r="AF5" s="200"/>
      <c r="AG5" s="200"/>
      <c r="AH5" s="200"/>
      <c r="AI5" s="200"/>
      <c r="AJ5" s="200"/>
      <c r="AK5" s="200"/>
      <c r="AL5" s="200"/>
      <c r="AM5" s="200"/>
      <c r="AN5" s="200"/>
      <c r="AO5" s="200"/>
      <c r="AP5" s="200"/>
      <c r="AQ5" s="200"/>
      <c r="AR5" s="200"/>
      <c r="AS5" s="200"/>
      <c r="AT5" s="200"/>
      <c r="AU5" s="200"/>
    </row>
    <row r="6" spans="1:47" ht="48" customHeight="1" x14ac:dyDescent="0.2">
      <c r="A6" s="200"/>
      <c r="B6" s="213"/>
      <c r="C6" s="523" t="s">
        <v>550</v>
      </c>
      <c r="D6" s="523"/>
      <c r="E6" s="523"/>
      <c r="F6" s="523"/>
      <c r="G6" s="183"/>
      <c r="H6" s="248"/>
      <c r="I6" s="531" t="str">
        <f>"Carbon in land released by "&amp;E19</f>
        <v xml:space="preserve">Carbon in land released by </v>
      </c>
      <c r="J6" s="532"/>
      <c r="K6" s="55"/>
      <c r="L6" s="531" t="str">
        <f>"Carbon in fossil fuel released by "&amp;E19</f>
        <v xml:space="preserve">Carbon in fossil fuel released by </v>
      </c>
      <c r="M6" s="545"/>
      <c r="N6" s="249"/>
      <c r="O6" s="183"/>
      <c r="P6" s="248"/>
      <c r="Q6" s="531" t="str">
        <f>"Carbon in land released by "&amp;E19</f>
        <v xml:space="preserve">Carbon in land released by </v>
      </c>
      <c r="R6" s="532"/>
      <c r="S6" s="55"/>
      <c r="T6" s="531" t="str">
        <f>"Carbon in fossil fuel released by "&amp;E19</f>
        <v xml:space="preserve">Carbon in fossil fuel released by </v>
      </c>
      <c r="U6" s="545"/>
      <c r="V6" s="249"/>
      <c r="W6" s="183"/>
      <c r="X6" s="200"/>
      <c r="Y6" s="213"/>
      <c r="Z6" s="213"/>
      <c r="AA6" s="200"/>
      <c r="AB6" s="200"/>
      <c r="AC6" s="200"/>
      <c r="AD6" s="200"/>
      <c r="AE6" s="200"/>
      <c r="AF6" s="200"/>
      <c r="AG6" s="200"/>
      <c r="AH6" s="200"/>
      <c r="AI6" s="200"/>
      <c r="AJ6" s="200"/>
      <c r="AK6" s="200"/>
      <c r="AL6" s="200"/>
      <c r="AM6" s="200"/>
      <c r="AN6" s="200"/>
      <c r="AO6" s="200"/>
      <c r="AP6" s="200"/>
      <c r="AQ6" s="200"/>
      <c r="AR6" s="200"/>
      <c r="AS6" s="200"/>
      <c r="AT6" s="200"/>
      <c r="AU6" s="200"/>
    </row>
    <row r="7" spans="1:47" ht="20" x14ac:dyDescent="0.2">
      <c r="A7" s="200"/>
      <c r="B7" s="213"/>
      <c r="C7" s="2"/>
      <c r="D7" s="87"/>
      <c r="E7" s="87"/>
      <c r="F7" s="88"/>
      <c r="G7" s="183"/>
      <c r="H7" s="248"/>
      <c r="I7" s="56"/>
      <c r="J7" s="54"/>
      <c r="K7" s="54"/>
      <c r="L7" s="54"/>
      <c r="M7" s="54"/>
      <c r="N7" s="249"/>
      <c r="O7" s="183"/>
      <c r="P7" s="248"/>
      <c r="Q7" s="56"/>
      <c r="R7" s="54"/>
      <c r="S7" s="54"/>
      <c r="T7" s="54"/>
      <c r="U7" s="54"/>
      <c r="V7" s="249"/>
      <c r="W7" s="183"/>
      <c r="X7" s="200"/>
      <c r="Y7" s="213"/>
      <c r="Z7" s="213"/>
      <c r="AA7" s="200"/>
      <c r="AB7" s="200"/>
      <c r="AC7" s="200"/>
      <c r="AD7" s="200"/>
      <c r="AE7" s="200"/>
      <c r="AF7" s="200"/>
      <c r="AG7" s="200"/>
      <c r="AH7" s="200"/>
      <c r="AI7" s="200"/>
      <c r="AJ7" s="200"/>
      <c r="AK7" s="200"/>
      <c r="AL7" s="200"/>
      <c r="AM7" s="200"/>
      <c r="AN7" s="200"/>
      <c r="AO7" s="200"/>
      <c r="AP7" s="200"/>
      <c r="AQ7" s="200"/>
      <c r="AR7" s="200"/>
      <c r="AS7" s="200"/>
      <c r="AT7" s="200"/>
      <c r="AU7" s="200"/>
    </row>
    <row r="8" spans="1:47" ht="20" x14ac:dyDescent="0.2">
      <c r="A8" s="200"/>
      <c r="B8" s="213"/>
      <c r="C8" s="2"/>
      <c r="D8" s="87" t="str">
        <f>'Landing page'!C21</f>
        <v>Country</v>
      </c>
      <c r="E8" s="91" t="str">
        <f>IF('Landing page'!D21=0,"",'Landing page'!D21)</f>
        <v/>
      </c>
      <c r="F8" s="88"/>
      <c r="G8" s="183"/>
      <c r="H8" s="248"/>
      <c r="I8" s="587" t="str">
        <f>IF(OR(E54=0,E59=0),"",IFERROR(E65*E54*MIN(1,(E62/100))/(10^6),""))</f>
        <v/>
      </c>
      <c r="J8" s="588"/>
      <c r="K8" s="54"/>
      <c r="L8" s="587" t="str">
        <f>IFERROR((E48*E38*E50/(10^6)),"")</f>
        <v/>
      </c>
      <c r="M8" s="588"/>
      <c r="N8" s="249"/>
      <c r="O8" s="183"/>
      <c r="P8" s="248"/>
      <c r="Q8" s="587" t="str">
        <f>IF(OR(E54=0,E59=0),"",IFERROR(E65*E54*MIN(1,(E63/100))/(10^6),""))</f>
        <v/>
      </c>
      <c r="R8" s="588"/>
      <c r="S8" s="54"/>
      <c r="T8" s="587" t="str">
        <f>IF(L8="","",IFERROR(MAX(L8,(365*E50*((E35*E47)+MAX(0,(E19-E47-E17))*E22/E31)/(10^6))),""))</f>
        <v/>
      </c>
      <c r="U8" s="588"/>
      <c r="V8" s="249"/>
      <c r="W8" s="183"/>
      <c r="X8" s="200"/>
      <c r="Y8" s="213"/>
      <c r="Z8" s="213"/>
      <c r="AA8" s="200"/>
      <c r="AB8" s="200"/>
      <c r="AC8" s="200"/>
      <c r="AD8" s="200"/>
      <c r="AE8" s="200"/>
      <c r="AF8" s="200"/>
      <c r="AG8" s="200"/>
      <c r="AH8" s="200"/>
      <c r="AI8" s="200"/>
      <c r="AJ8" s="200"/>
      <c r="AK8" s="200"/>
      <c r="AL8" s="200"/>
      <c r="AM8" s="200"/>
      <c r="AN8" s="200"/>
      <c r="AO8" s="200"/>
      <c r="AP8" s="200"/>
      <c r="AQ8" s="200"/>
      <c r="AR8" s="200"/>
      <c r="AS8" s="200"/>
      <c r="AT8" s="200"/>
      <c r="AU8" s="200"/>
    </row>
    <row r="9" spans="1:47" ht="13" customHeight="1" x14ac:dyDescent="0.2">
      <c r="A9" s="200"/>
      <c r="B9" s="213"/>
      <c r="C9" s="2"/>
      <c r="D9" s="87"/>
      <c r="E9" s="91"/>
      <c r="F9" s="88"/>
      <c r="G9" s="183"/>
      <c r="H9" s="248"/>
      <c r="I9" s="589"/>
      <c r="J9" s="590"/>
      <c r="K9" s="54"/>
      <c r="L9" s="589"/>
      <c r="M9" s="590"/>
      <c r="N9" s="249"/>
      <c r="O9" s="183"/>
      <c r="P9" s="248"/>
      <c r="Q9" s="589"/>
      <c r="R9" s="590"/>
      <c r="S9" s="54"/>
      <c r="T9" s="589"/>
      <c r="U9" s="590"/>
      <c r="V9" s="249"/>
      <c r="W9" s="183"/>
      <c r="X9" s="200"/>
      <c r="Y9" s="213"/>
      <c r="Z9" s="213"/>
      <c r="AA9" s="200"/>
      <c r="AB9" s="200"/>
      <c r="AC9" s="200"/>
      <c r="AD9" s="200"/>
      <c r="AE9" s="200"/>
      <c r="AF9" s="200"/>
      <c r="AG9" s="200"/>
      <c r="AH9" s="200"/>
      <c r="AI9" s="200"/>
      <c r="AJ9" s="200"/>
      <c r="AK9" s="200"/>
      <c r="AL9" s="200"/>
      <c r="AM9" s="200"/>
      <c r="AN9" s="200"/>
      <c r="AO9" s="200"/>
      <c r="AP9" s="200"/>
      <c r="AQ9" s="200"/>
      <c r="AR9" s="200"/>
      <c r="AS9" s="200"/>
      <c r="AT9" s="200"/>
      <c r="AU9" s="200"/>
    </row>
    <row r="10" spans="1:47" ht="20" x14ac:dyDescent="0.2">
      <c r="A10" s="200"/>
      <c r="B10" s="213"/>
      <c r="C10" s="2"/>
      <c r="D10" s="87" t="str">
        <f>'Landing page'!C23</f>
        <v>Country code</v>
      </c>
      <c r="E10" s="91" t="str">
        <f>'Landing page'!D23</f>
        <v/>
      </c>
      <c r="F10" s="88"/>
      <c r="G10" s="183"/>
      <c r="H10" s="248"/>
      <c r="I10" s="589"/>
      <c r="J10" s="590"/>
      <c r="K10" s="54"/>
      <c r="L10" s="589"/>
      <c r="M10" s="590"/>
      <c r="N10" s="249"/>
      <c r="O10" s="183"/>
      <c r="P10" s="248"/>
      <c r="Q10" s="589"/>
      <c r="R10" s="590"/>
      <c r="S10" s="54"/>
      <c r="T10" s="589"/>
      <c r="U10" s="590"/>
      <c r="V10" s="249"/>
      <c r="W10" s="183"/>
      <c r="X10" s="200"/>
      <c r="Y10" s="213"/>
      <c r="Z10" s="213"/>
      <c r="AA10" s="200"/>
      <c r="AB10" s="200"/>
      <c r="AC10" s="200"/>
      <c r="AD10" s="200"/>
      <c r="AE10" s="200"/>
      <c r="AF10" s="200"/>
      <c r="AG10" s="200"/>
      <c r="AH10" s="200"/>
      <c r="AI10" s="200"/>
      <c r="AJ10" s="200"/>
      <c r="AK10" s="200"/>
      <c r="AL10" s="200"/>
      <c r="AM10" s="200"/>
      <c r="AN10" s="200"/>
      <c r="AO10" s="200"/>
      <c r="AP10" s="200"/>
      <c r="AQ10" s="200"/>
      <c r="AR10" s="200"/>
      <c r="AS10" s="200"/>
      <c r="AT10" s="200"/>
      <c r="AU10" s="200"/>
    </row>
    <row r="11" spans="1:47" ht="20" x14ac:dyDescent="0.2">
      <c r="A11" s="200"/>
      <c r="B11" s="213"/>
      <c r="C11" s="2"/>
      <c r="D11" s="87" t="str">
        <f>'Landing page'!C24</f>
        <v>Region</v>
      </c>
      <c r="E11" s="91" t="str">
        <f>'Landing page'!D24</f>
        <v/>
      </c>
      <c r="F11" s="88"/>
      <c r="G11" s="183"/>
      <c r="H11" s="248"/>
      <c r="I11" s="589"/>
      <c r="J11" s="590"/>
      <c r="K11" s="54"/>
      <c r="L11" s="589"/>
      <c r="M11" s="590"/>
      <c r="N11" s="249"/>
      <c r="O11" s="183"/>
      <c r="P11" s="248"/>
      <c r="Q11" s="589"/>
      <c r="R11" s="590"/>
      <c r="S11" s="54"/>
      <c r="T11" s="589"/>
      <c r="U11" s="590"/>
      <c r="V11" s="249"/>
      <c r="W11" s="183"/>
      <c r="X11" s="200"/>
      <c r="Y11" s="213"/>
      <c r="Z11" s="213"/>
      <c r="AA11" s="200"/>
      <c r="AB11" s="200"/>
      <c r="AC11" s="200"/>
      <c r="AD11" s="200"/>
      <c r="AE11" s="200"/>
      <c r="AF11" s="200"/>
      <c r="AG11" s="200"/>
      <c r="AH11" s="200"/>
      <c r="AI11" s="200"/>
      <c r="AJ11" s="200"/>
      <c r="AK11" s="200"/>
      <c r="AL11" s="200"/>
      <c r="AM11" s="200"/>
      <c r="AN11" s="200"/>
      <c r="AO11" s="200"/>
      <c r="AP11" s="200"/>
      <c r="AQ11" s="200"/>
      <c r="AR11" s="200"/>
      <c r="AS11" s="200"/>
      <c r="AT11" s="200"/>
      <c r="AU11" s="200"/>
    </row>
    <row r="12" spans="1:47" ht="13" customHeight="1" x14ac:dyDescent="0.2">
      <c r="A12" s="200"/>
      <c r="B12" s="213"/>
      <c r="C12" s="2"/>
      <c r="D12" s="87"/>
      <c r="E12" s="91"/>
      <c r="F12" s="91"/>
      <c r="G12" s="183"/>
      <c r="H12" s="248"/>
      <c r="I12" s="589"/>
      <c r="J12" s="590"/>
      <c r="K12" s="54"/>
      <c r="L12" s="589"/>
      <c r="M12" s="590"/>
      <c r="N12" s="249"/>
      <c r="O12" s="183"/>
      <c r="P12" s="248"/>
      <c r="Q12" s="589"/>
      <c r="R12" s="590"/>
      <c r="S12" s="54"/>
      <c r="T12" s="589"/>
      <c r="U12" s="590"/>
      <c r="V12" s="249"/>
      <c r="W12" s="183"/>
      <c r="X12" s="200"/>
      <c r="Y12" s="213"/>
      <c r="Z12" s="213"/>
      <c r="AA12" s="200"/>
      <c r="AB12" s="200"/>
      <c r="AC12" s="200"/>
      <c r="AD12" s="200"/>
      <c r="AE12" s="200"/>
      <c r="AF12" s="200"/>
      <c r="AG12" s="200"/>
      <c r="AH12" s="200"/>
      <c r="AI12" s="200"/>
      <c r="AJ12" s="200"/>
      <c r="AK12" s="200"/>
      <c r="AL12" s="200"/>
      <c r="AM12" s="200"/>
      <c r="AN12" s="200"/>
      <c r="AO12" s="200"/>
      <c r="AP12" s="200"/>
      <c r="AQ12" s="200"/>
      <c r="AR12" s="200"/>
      <c r="AS12" s="200"/>
      <c r="AT12" s="200"/>
      <c r="AU12" s="200"/>
    </row>
    <row r="13" spans="1:47" ht="20" x14ac:dyDescent="0.2">
      <c r="A13" s="200"/>
      <c r="B13" s="213"/>
      <c r="C13" s="2"/>
      <c r="D13" s="79" t="s">
        <v>657</v>
      </c>
      <c r="E13" s="576" t="str">
        <f>'Landing page'!C36</f>
        <v>Target production capacity by a specific date</v>
      </c>
      <c r="F13" s="576"/>
      <c r="G13" s="183"/>
      <c r="H13" s="248"/>
      <c r="I13" s="591"/>
      <c r="J13" s="592"/>
      <c r="K13" s="54"/>
      <c r="L13" s="591"/>
      <c r="M13" s="592"/>
      <c r="N13" s="249"/>
      <c r="O13" s="183"/>
      <c r="P13" s="248"/>
      <c r="Q13" s="591"/>
      <c r="R13" s="592"/>
      <c r="S13" s="54"/>
      <c r="T13" s="591"/>
      <c r="U13" s="592"/>
      <c r="V13" s="249"/>
      <c r="W13" s="183"/>
      <c r="X13" s="200"/>
      <c r="Y13" s="213"/>
      <c r="Z13" s="213"/>
      <c r="AA13" s="200"/>
      <c r="AB13" s="200"/>
      <c r="AC13" s="200"/>
      <c r="AD13" s="200"/>
      <c r="AE13" s="200"/>
      <c r="AF13" s="200"/>
      <c r="AG13" s="200"/>
      <c r="AH13" s="200"/>
      <c r="AI13" s="200"/>
      <c r="AJ13" s="200"/>
      <c r="AK13" s="200"/>
      <c r="AL13" s="200"/>
      <c r="AM13" s="200"/>
      <c r="AN13" s="200"/>
      <c r="AO13" s="200"/>
      <c r="AP13" s="200"/>
      <c r="AQ13" s="200"/>
      <c r="AR13" s="200"/>
      <c r="AS13" s="200"/>
      <c r="AT13" s="200"/>
      <c r="AU13" s="200"/>
    </row>
    <row r="14" spans="1:47" ht="13" customHeight="1" x14ac:dyDescent="0.2">
      <c r="A14" s="200"/>
      <c r="B14" s="213"/>
      <c r="C14" s="2"/>
      <c r="D14" s="87"/>
      <c r="E14" s="91"/>
      <c r="F14" s="91"/>
      <c r="G14" s="183"/>
      <c r="H14" s="248"/>
      <c r="I14" s="610" t="s">
        <v>556</v>
      </c>
      <c r="J14" s="610"/>
      <c r="K14" s="54"/>
      <c r="L14" s="610" t="s">
        <v>556</v>
      </c>
      <c r="M14" s="610"/>
      <c r="N14" s="249"/>
      <c r="O14" s="183"/>
      <c r="P14" s="248"/>
      <c r="Q14" s="610" t="s">
        <v>556</v>
      </c>
      <c r="R14" s="610"/>
      <c r="S14" s="54"/>
      <c r="T14" s="610" t="s">
        <v>556</v>
      </c>
      <c r="U14" s="610"/>
      <c r="V14" s="249"/>
      <c r="W14" s="183"/>
      <c r="X14" s="200"/>
      <c r="Y14" s="213"/>
      <c r="Z14" s="213"/>
      <c r="AA14" s="200"/>
      <c r="AB14" s="200"/>
      <c r="AC14" s="200"/>
      <c r="AD14" s="200"/>
      <c r="AE14" s="200"/>
      <c r="AF14" s="200"/>
      <c r="AG14" s="200"/>
      <c r="AH14" s="200"/>
      <c r="AI14" s="200"/>
      <c r="AJ14" s="200"/>
      <c r="AK14" s="200"/>
      <c r="AL14" s="200"/>
      <c r="AM14" s="200"/>
      <c r="AN14" s="200"/>
      <c r="AO14" s="200"/>
      <c r="AP14" s="200"/>
      <c r="AQ14" s="200"/>
      <c r="AR14" s="200"/>
      <c r="AS14" s="200"/>
      <c r="AT14" s="200"/>
      <c r="AU14" s="200"/>
    </row>
    <row r="15" spans="1:47" ht="21" x14ac:dyDescent="0.2">
      <c r="A15" s="200"/>
      <c r="B15" s="213"/>
      <c r="C15" s="2"/>
      <c r="D15" s="87" t="str">
        <f>IF('Landing page'!C27=0,"",'Landing page'!C27)</f>
        <v>Type of fossil fuel</v>
      </c>
      <c r="E15" s="91" t="str">
        <f>IF('Landing page'!D27=0,"",'Landing page'!D27)</f>
        <v/>
      </c>
      <c r="F15" s="91"/>
      <c r="G15" s="183"/>
      <c r="H15" s="248"/>
      <c r="I15" s="566"/>
      <c r="J15" s="566"/>
      <c r="K15" s="111"/>
      <c r="L15" s="566"/>
      <c r="M15" s="566"/>
      <c r="N15" s="249"/>
      <c r="O15" s="183"/>
      <c r="P15" s="248"/>
      <c r="Q15" s="566"/>
      <c r="R15" s="566"/>
      <c r="S15" s="54"/>
      <c r="T15" s="566"/>
      <c r="U15" s="566"/>
      <c r="V15" s="249"/>
      <c r="W15" s="183"/>
      <c r="X15" s="200"/>
      <c r="Y15" s="213"/>
      <c r="Z15" s="213"/>
      <c r="AA15" s="200"/>
      <c r="AB15" s="200"/>
      <c r="AC15" s="200"/>
      <c r="AD15" s="200"/>
      <c r="AE15" s="200"/>
      <c r="AF15" s="200"/>
      <c r="AG15" s="200"/>
      <c r="AH15" s="200"/>
      <c r="AI15" s="200"/>
      <c r="AJ15" s="200"/>
      <c r="AK15" s="200"/>
      <c r="AL15" s="200"/>
      <c r="AM15" s="200"/>
      <c r="AN15" s="200"/>
      <c r="AO15" s="200"/>
      <c r="AP15" s="200"/>
      <c r="AQ15" s="200"/>
      <c r="AR15" s="200"/>
      <c r="AS15" s="200"/>
      <c r="AT15" s="200"/>
      <c r="AU15" s="200"/>
    </row>
    <row r="16" spans="1:47" ht="13" customHeight="1" x14ac:dyDescent="0.2">
      <c r="A16" s="200"/>
      <c r="B16" s="213"/>
      <c r="C16" s="2"/>
      <c r="D16" s="91"/>
      <c r="E16" s="247"/>
      <c r="F16" s="91"/>
      <c r="G16" s="183"/>
      <c r="H16" s="248"/>
      <c r="I16" s="54"/>
      <c r="J16" s="54"/>
      <c r="K16" s="54"/>
      <c r="L16" s="54"/>
      <c r="M16" s="54"/>
      <c r="N16" s="249"/>
      <c r="O16" s="183"/>
      <c r="P16" s="248"/>
      <c r="Q16" s="54"/>
      <c r="R16" s="54"/>
      <c r="S16" s="54"/>
      <c r="T16" s="54"/>
      <c r="U16" s="54"/>
      <c r="V16" s="249"/>
      <c r="W16" s="183"/>
      <c r="X16" s="200"/>
      <c r="Y16" s="213"/>
      <c r="Z16" s="213"/>
      <c r="AA16" s="200"/>
      <c r="AB16" s="200"/>
      <c r="AC16" s="200"/>
      <c r="AD16" s="200"/>
      <c r="AE16" s="200"/>
      <c r="AF16" s="200"/>
      <c r="AG16" s="200"/>
      <c r="AH16" s="200"/>
      <c r="AI16" s="200"/>
      <c r="AJ16" s="200"/>
      <c r="AK16" s="200"/>
      <c r="AL16" s="200"/>
      <c r="AM16" s="200"/>
      <c r="AN16" s="200"/>
      <c r="AO16" s="200"/>
      <c r="AP16" s="200"/>
      <c r="AQ16" s="200"/>
      <c r="AR16" s="200"/>
      <c r="AS16" s="200"/>
      <c r="AT16" s="200"/>
      <c r="AU16" s="200"/>
    </row>
    <row r="17" spans="1:47" ht="21" x14ac:dyDescent="0.2">
      <c r="A17" s="200"/>
      <c r="B17" s="213"/>
      <c r="C17" s="2"/>
      <c r="D17" s="87" t="str">
        <f>IF('Landing page'!C29=0,"",'Landing page'!C29)</f>
        <v>Project start year</v>
      </c>
      <c r="E17" s="91" t="str">
        <f>IF('Landing page'!D29=0,"",'Landing page'!D29)</f>
        <v/>
      </c>
      <c r="F17" s="252"/>
      <c r="G17" s="183"/>
      <c r="H17" s="248"/>
      <c r="I17" s="575" t="str">
        <f>"Total Carbon likely released by "&amp;E19</f>
        <v xml:space="preserve">Total Carbon likely released by </v>
      </c>
      <c r="J17" s="575"/>
      <c r="K17" s="575"/>
      <c r="L17" s="575"/>
      <c r="M17" s="575"/>
      <c r="N17" s="249"/>
      <c r="O17" s="183"/>
      <c r="P17" s="248"/>
      <c r="Q17" s="575" t="str">
        <f>"Total Carbon possibly released by "&amp;E19</f>
        <v xml:space="preserve">Total Carbon possibly released by </v>
      </c>
      <c r="R17" s="575"/>
      <c r="S17" s="575"/>
      <c r="T17" s="575"/>
      <c r="U17" s="575"/>
      <c r="V17" s="249"/>
      <c r="W17" s="183"/>
      <c r="X17" s="200"/>
      <c r="Y17" s="213"/>
      <c r="Z17" s="213"/>
      <c r="AA17" s="200"/>
      <c r="AB17" s="200"/>
      <c r="AC17" s="200"/>
      <c r="AD17" s="200"/>
      <c r="AE17" s="200"/>
      <c r="AF17" s="200"/>
      <c r="AG17" s="200"/>
      <c r="AH17" s="200"/>
      <c r="AI17" s="200"/>
      <c r="AJ17" s="200"/>
      <c r="AK17" s="200"/>
      <c r="AL17" s="200"/>
      <c r="AM17" s="200"/>
      <c r="AN17" s="200"/>
      <c r="AO17" s="200"/>
      <c r="AP17" s="200"/>
      <c r="AQ17" s="200"/>
      <c r="AR17" s="200"/>
      <c r="AS17" s="200"/>
      <c r="AT17" s="200"/>
      <c r="AU17" s="200"/>
    </row>
    <row r="18" spans="1:47" ht="13" customHeight="1" x14ac:dyDescent="0.2">
      <c r="A18" s="183"/>
      <c r="B18" s="213"/>
      <c r="C18" s="54"/>
      <c r="D18" s="91"/>
      <c r="E18" s="91"/>
      <c r="F18" s="91"/>
      <c r="G18" s="183"/>
      <c r="H18" s="248"/>
      <c r="I18" s="54"/>
      <c r="J18" s="54"/>
      <c r="K18" s="54"/>
      <c r="L18" s="54"/>
      <c r="M18" s="54"/>
      <c r="N18" s="249"/>
      <c r="O18" s="183"/>
      <c r="P18" s="248"/>
      <c r="Q18" s="54"/>
      <c r="R18" s="54"/>
      <c r="S18" s="54"/>
      <c r="T18" s="54"/>
      <c r="U18" s="54"/>
      <c r="V18" s="249"/>
      <c r="W18" s="183"/>
      <c r="X18" s="200"/>
      <c r="Y18" s="213"/>
      <c r="Z18" s="213"/>
      <c r="AA18" s="183"/>
      <c r="AB18" s="183"/>
      <c r="AC18" s="183"/>
      <c r="AD18" s="200"/>
      <c r="AE18" s="200"/>
      <c r="AF18" s="200"/>
      <c r="AG18" s="200"/>
      <c r="AH18" s="200"/>
      <c r="AI18" s="200"/>
      <c r="AJ18" s="200"/>
      <c r="AK18" s="200"/>
      <c r="AL18" s="200"/>
      <c r="AM18" s="200"/>
      <c r="AN18" s="200"/>
      <c r="AO18" s="200"/>
      <c r="AP18" s="200"/>
      <c r="AQ18" s="200"/>
      <c r="AR18" s="200"/>
      <c r="AS18" s="200"/>
      <c r="AT18" s="200"/>
      <c r="AU18" s="200"/>
    </row>
    <row r="19" spans="1:47" ht="20" x14ac:dyDescent="0.2">
      <c r="A19" s="200"/>
      <c r="B19" s="213"/>
      <c r="C19" s="2"/>
      <c r="D19" s="87" t="str">
        <f>IF('Landing page'!C31=0,"",'Landing page'!C31)</f>
        <v>Scenario analysis end year</v>
      </c>
      <c r="E19" s="91" t="str">
        <f>IF('Landing page'!D31=0,"",'Landing page'!D31)</f>
        <v/>
      </c>
      <c r="F19" s="252"/>
      <c r="G19" s="183"/>
      <c r="H19" s="578" t="str">
        <f>IFERROR(I8+L8,"")</f>
        <v/>
      </c>
      <c r="I19" s="579"/>
      <c r="J19" s="579"/>
      <c r="K19" s="579"/>
      <c r="L19" s="579"/>
      <c r="M19" s="579"/>
      <c r="N19" s="580"/>
      <c r="O19" s="183"/>
      <c r="P19" s="578" t="str">
        <f>IFERROR(Q8+T8,"")</f>
        <v/>
      </c>
      <c r="Q19" s="579"/>
      <c r="R19" s="579"/>
      <c r="S19" s="579"/>
      <c r="T19" s="579"/>
      <c r="U19" s="579"/>
      <c r="V19" s="580"/>
      <c r="W19" s="183"/>
      <c r="X19" s="200"/>
      <c r="Y19" s="213"/>
      <c r="Z19" s="213"/>
      <c r="AA19" s="200"/>
      <c r="AB19" s="200"/>
      <c r="AC19" s="200"/>
      <c r="AD19" s="200"/>
      <c r="AE19" s="200"/>
      <c r="AF19" s="200"/>
      <c r="AG19" s="200"/>
      <c r="AH19" s="200"/>
      <c r="AI19" s="200"/>
      <c r="AJ19" s="200"/>
      <c r="AK19" s="200"/>
      <c r="AL19" s="200"/>
      <c r="AM19" s="200"/>
      <c r="AN19" s="200"/>
      <c r="AO19" s="200"/>
      <c r="AP19" s="200"/>
      <c r="AQ19" s="200"/>
      <c r="AR19" s="200"/>
      <c r="AS19" s="200"/>
      <c r="AT19" s="200"/>
      <c r="AU19" s="200"/>
    </row>
    <row r="20" spans="1:47" ht="13" customHeight="1" x14ac:dyDescent="0.2">
      <c r="A20" s="183"/>
      <c r="B20" s="213"/>
      <c r="C20" s="54"/>
      <c r="D20" s="90"/>
      <c r="E20" s="90"/>
      <c r="F20" s="90"/>
      <c r="G20" s="183"/>
      <c r="H20" s="581"/>
      <c r="I20" s="582"/>
      <c r="J20" s="582"/>
      <c r="K20" s="582"/>
      <c r="L20" s="582"/>
      <c r="M20" s="582"/>
      <c r="N20" s="583"/>
      <c r="O20" s="183"/>
      <c r="P20" s="581"/>
      <c r="Q20" s="582"/>
      <c r="R20" s="582"/>
      <c r="S20" s="582"/>
      <c r="T20" s="582"/>
      <c r="U20" s="582"/>
      <c r="V20" s="583"/>
      <c r="W20" s="183"/>
      <c r="X20" s="200"/>
      <c r="Y20" s="213"/>
      <c r="Z20" s="213"/>
      <c r="AA20" s="183"/>
      <c r="AB20" s="183"/>
      <c r="AC20" s="183"/>
      <c r="AD20" s="200"/>
      <c r="AE20" s="200"/>
      <c r="AF20" s="200"/>
      <c r="AG20" s="200"/>
      <c r="AH20" s="200"/>
      <c r="AI20" s="200"/>
      <c r="AJ20" s="200"/>
      <c r="AK20" s="200"/>
      <c r="AL20" s="200"/>
      <c r="AM20" s="200"/>
      <c r="AN20" s="200"/>
      <c r="AO20" s="200"/>
      <c r="AP20" s="200"/>
      <c r="AQ20" s="200"/>
      <c r="AR20" s="200"/>
      <c r="AS20" s="200"/>
      <c r="AT20" s="200"/>
      <c r="AU20" s="200"/>
    </row>
    <row r="21" spans="1:47" ht="20" x14ac:dyDescent="0.2">
      <c r="A21" s="183"/>
      <c r="B21" s="213"/>
      <c r="C21" s="54"/>
      <c r="D21" s="90"/>
      <c r="E21" s="90"/>
      <c r="F21" s="90"/>
      <c r="G21" s="183"/>
      <c r="H21" s="581"/>
      <c r="I21" s="582"/>
      <c r="J21" s="582"/>
      <c r="K21" s="582"/>
      <c r="L21" s="582"/>
      <c r="M21" s="582"/>
      <c r="N21" s="583"/>
      <c r="O21" s="183"/>
      <c r="P21" s="581"/>
      <c r="Q21" s="582"/>
      <c r="R21" s="582"/>
      <c r="S21" s="582"/>
      <c r="T21" s="582"/>
      <c r="U21" s="582"/>
      <c r="V21" s="583"/>
      <c r="W21" s="183"/>
      <c r="X21" s="200"/>
      <c r="Y21" s="213"/>
      <c r="Z21" s="213"/>
      <c r="AA21" s="183"/>
      <c r="AB21" s="183"/>
      <c r="AC21" s="183"/>
      <c r="AD21" s="200"/>
      <c r="AE21" s="200"/>
      <c r="AF21" s="200"/>
      <c r="AG21" s="200"/>
      <c r="AH21" s="200"/>
      <c r="AI21" s="200"/>
      <c r="AJ21" s="200"/>
      <c r="AK21" s="200"/>
      <c r="AL21" s="200"/>
      <c r="AM21" s="200"/>
      <c r="AN21" s="200"/>
      <c r="AO21" s="200"/>
      <c r="AP21" s="200"/>
      <c r="AQ21" s="200"/>
      <c r="AR21" s="200"/>
      <c r="AS21" s="200"/>
      <c r="AT21" s="200"/>
      <c r="AU21" s="200"/>
    </row>
    <row r="22" spans="1:47" ht="21" thickBot="1" x14ac:dyDescent="0.25">
      <c r="A22" s="183"/>
      <c r="B22" s="213"/>
      <c r="C22" s="54"/>
      <c r="D22" s="335" t="s">
        <v>567</v>
      </c>
      <c r="E22" s="325"/>
      <c r="F22" s="104" t="str">
        <f>IF(E15='3.0. Lists'!D14,'3.0. Lists'!C14,IF(E15='3.0. Lists'!D15,'3.0. Lists'!C15,IF(E15='3.0. Lists'!D16,'3.0. Lists'!C16,'3.0. Lists'!D21)))</f>
        <v/>
      </c>
      <c r="G22" s="183"/>
      <c r="H22" s="581"/>
      <c r="I22" s="582"/>
      <c r="J22" s="582"/>
      <c r="K22" s="582"/>
      <c r="L22" s="582"/>
      <c r="M22" s="582"/>
      <c r="N22" s="583"/>
      <c r="O22" s="183"/>
      <c r="P22" s="581"/>
      <c r="Q22" s="582"/>
      <c r="R22" s="582"/>
      <c r="S22" s="582"/>
      <c r="T22" s="582"/>
      <c r="U22" s="582"/>
      <c r="V22" s="583"/>
      <c r="W22" s="183"/>
      <c r="X22" s="200"/>
      <c r="Y22" s="213"/>
      <c r="Z22" s="213"/>
      <c r="AA22" s="183"/>
      <c r="AB22" s="183"/>
      <c r="AC22" s="183"/>
      <c r="AD22" s="200"/>
      <c r="AE22" s="200"/>
      <c r="AF22" s="200"/>
      <c r="AG22" s="200"/>
      <c r="AH22" s="200"/>
      <c r="AI22" s="200"/>
      <c r="AJ22" s="200"/>
      <c r="AK22" s="200"/>
      <c r="AL22" s="200"/>
      <c r="AM22" s="200"/>
      <c r="AN22" s="200"/>
      <c r="AO22" s="200"/>
      <c r="AP22" s="200"/>
      <c r="AQ22" s="200"/>
      <c r="AR22" s="200"/>
      <c r="AS22" s="200"/>
      <c r="AT22" s="200"/>
      <c r="AU22" s="200"/>
    </row>
    <row r="23" spans="1:47" ht="20" x14ac:dyDescent="0.2">
      <c r="A23" s="183"/>
      <c r="B23" s="213"/>
      <c r="C23" s="54"/>
      <c r="D23" s="89"/>
      <c r="E23" s="101"/>
      <c r="F23" s="90"/>
      <c r="G23" s="183"/>
      <c r="H23" s="581"/>
      <c r="I23" s="582"/>
      <c r="J23" s="582"/>
      <c r="K23" s="582"/>
      <c r="L23" s="582"/>
      <c r="M23" s="582"/>
      <c r="N23" s="583"/>
      <c r="O23" s="183"/>
      <c r="P23" s="581"/>
      <c r="Q23" s="582"/>
      <c r="R23" s="582"/>
      <c r="S23" s="582"/>
      <c r="T23" s="582"/>
      <c r="U23" s="582"/>
      <c r="V23" s="583"/>
      <c r="W23" s="183"/>
      <c r="X23" s="200"/>
      <c r="Y23" s="213"/>
      <c r="Z23" s="213"/>
      <c r="AA23" s="183"/>
      <c r="AB23" s="183"/>
      <c r="AC23" s="183"/>
      <c r="AD23" s="200"/>
      <c r="AE23" s="200"/>
      <c r="AF23" s="200"/>
      <c r="AG23" s="200"/>
      <c r="AH23" s="200"/>
      <c r="AI23" s="200"/>
      <c r="AJ23" s="200"/>
      <c r="AK23" s="200"/>
      <c r="AL23" s="200"/>
      <c r="AM23" s="200"/>
      <c r="AN23" s="200"/>
      <c r="AO23" s="200"/>
      <c r="AP23" s="200"/>
      <c r="AQ23" s="200"/>
      <c r="AR23" s="200"/>
      <c r="AS23" s="200"/>
      <c r="AT23" s="200"/>
      <c r="AU23" s="200"/>
    </row>
    <row r="24" spans="1:47" ht="21" thickBot="1" x14ac:dyDescent="0.25">
      <c r="A24" s="183"/>
      <c r="B24" s="213"/>
      <c r="C24" s="54"/>
      <c r="D24" s="334" t="s">
        <v>566</v>
      </c>
      <c r="E24" s="326"/>
      <c r="F24" s="104" t="str">
        <f>IF(E15='3.0. Lists'!D14,'3.0. Lists'!C14,IF(E15='3.0. Lists'!D15,'3.0. Lists'!C15,IF(E15='3.0. Lists'!D16,'3.0. Lists'!C16,'3.0. Lists'!D21)))</f>
        <v/>
      </c>
      <c r="G24" s="183"/>
      <c r="H24" s="581"/>
      <c r="I24" s="582"/>
      <c r="J24" s="582"/>
      <c r="K24" s="582"/>
      <c r="L24" s="582"/>
      <c r="M24" s="582"/>
      <c r="N24" s="583"/>
      <c r="O24" s="183"/>
      <c r="P24" s="581"/>
      <c r="Q24" s="582"/>
      <c r="R24" s="582"/>
      <c r="S24" s="582"/>
      <c r="T24" s="582"/>
      <c r="U24" s="582"/>
      <c r="V24" s="583"/>
      <c r="W24" s="183"/>
      <c r="X24" s="200"/>
      <c r="Y24" s="213"/>
      <c r="Z24" s="213"/>
      <c r="AA24" s="183"/>
      <c r="AB24" s="183"/>
      <c r="AC24" s="183"/>
      <c r="AD24" s="200"/>
      <c r="AE24" s="200"/>
      <c r="AF24" s="200"/>
      <c r="AG24" s="200"/>
      <c r="AH24" s="200"/>
      <c r="AI24" s="200"/>
      <c r="AJ24" s="200"/>
      <c r="AK24" s="200"/>
      <c r="AL24" s="200"/>
      <c r="AM24" s="200"/>
      <c r="AN24" s="200"/>
      <c r="AO24" s="200"/>
      <c r="AP24" s="200"/>
      <c r="AQ24" s="200"/>
      <c r="AR24" s="200"/>
      <c r="AS24" s="200"/>
      <c r="AT24" s="200"/>
      <c r="AU24" s="200"/>
    </row>
    <row r="25" spans="1:47" ht="20" x14ac:dyDescent="0.2">
      <c r="A25" s="200"/>
      <c r="B25" s="213"/>
      <c r="C25" s="2"/>
      <c r="D25" s="269"/>
      <c r="E25" s="102"/>
      <c r="F25" s="104"/>
      <c r="G25" s="183"/>
      <c r="H25" s="584"/>
      <c r="I25" s="585"/>
      <c r="J25" s="585"/>
      <c r="K25" s="585"/>
      <c r="L25" s="585"/>
      <c r="M25" s="585"/>
      <c r="N25" s="586"/>
      <c r="O25" s="183"/>
      <c r="P25" s="584"/>
      <c r="Q25" s="585"/>
      <c r="R25" s="585"/>
      <c r="S25" s="585"/>
      <c r="T25" s="585"/>
      <c r="U25" s="585"/>
      <c r="V25" s="586"/>
      <c r="W25" s="183"/>
      <c r="X25" s="200"/>
      <c r="Y25" s="213"/>
      <c r="Z25" s="213"/>
      <c r="AA25" s="200"/>
      <c r="AB25" s="200"/>
      <c r="AC25" s="200"/>
      <c r="AD25" s="200"/>
      <c r="AE25" s="200"/>
      <c r="AF25" s="200"/>
      <c r="AG25" s="200"/>
      <c r="AH25" s="200"/>
      <c r="AI25" s="200"/>
      <c r="AJ25" s="200"/>
      <c r="AK25" s="200"/>
      <c r="AL25" s="200"/>
      <c r="AM25" s="200"/>
      <c r="AN25" s="200"/>
      <c r="AO25" s="200"/>
      <c r="AP25" s="200"/>
      <c r="AQ25" s="200"/>
      <c r="AR25" s="200"/>
      <c r="AS25" s="200"/>
      <c r="AT25" s="200"/>
      <c r="AU25" s="200"/>
    </row>
    <row r="26" spans="1:47" ht="20" customHeight="1" thickBot="1" x14ac:dyDescent="0.25">
      <c r="A26" s="200"/>
      <c r="B26" s="213"/>
      <c r="C26" s="2"/>
      <c r="D26" s="334" t="s">
        <v>568</v>
      </c>
      <c r="E26" s="327"/>
      <c r="F26" s="104"/>
      <c r="G26" s="183"/>
      <c r="H26" s="556" t="s">
        <v>556</v>
      </c>
      <c r="I26" s="557"/>
      <c r="J26" s="557"/>
      <c r="K26" s="557"/>
      <c r="L26" s="557"/>
      <c r="M26" s="557"/>
      <c r="N26" s="558"/>
      <c r="O26" s="183"/>
      <c r="P26" s="556" t="s">
        <v>556</v>
      </c>
      <c r="Q26" s="557"/>
      <c r="R26" s="557"/>
      <c r="S26" s="557"/>
      <c r="T26" s="557"/>
      <c r="U26" s="557"/>
      <c r="V26" s="558"/>
      <c r="W26" s="183"/>
      <c r="X26" s="200"/>
      <c r="Y26" s="213"/>
      <c r="Z26" s="213"/>
      <c r="AA26" s="200"/>
      <c r="AB26" s="200"/>
      <c r="AC26" s="200"/>
      <c r="AD26" s="200"/>
      <c r="AE26" s="200"/>
      <c r="AF26" s="200"/>
      <c r="AG26" s="200"/>
      <c r="AH26" s="200"/>
      <c r="AI26" s="200"/>
      <c r="AJ26" s="200"/>
      <c r="AK26" s="200"/>
      <c r="AL26" s="200"/>
      <c r="AM26" s="200"/>
      <c r="AN26" s="200"/>
      <c r="AO26" s="200"/>
      <c r="AP26" s="200"/>
      <c r="AQ26" s="200"/>
      <c r="AR26" s="200"/>
      <c r="AS26" s="200"/>
      <c r="AT26" s="200"/>
      <c r="AU26" s="200"/>
    </row>
    <row r="27" spans="1:47" ht="20" customHeight="1" x14ac:dyDescent="0.2">
      <c r="A27" s="183"/>
      <c r="B27" s="213"/>
      <c r="C27" s="54"/>
      <c r="D27" s="269"/>
      <c r="E27" s="103"/>
      <c r="F27" s="104"/>
      <c r="G27" s="183"/>
      <c r="H27" s="559"/>
      <c r="I27" s="560"/>
      <c r="J27" s="560"/>
      <c r="K27" s="560"/>
      <c r="L27" s="560"/>
      <c r="M27" s="560"/>
      <c r="N27" s="561"/>
      <c r="O27" s="183"/>
      <c r="P27" s="559"/>
      <c r="Q27" s="560"/>
      <c r="R27" s="560"/>
      <c r="S27" s="560"/>
      <c r="T27" s="560"/>
      <c r="U27" s="560"/>
      <c r="V27" s="561"/>
      <c r="W27" s="183"/>
      <c r="X27" s="183"/>
      <c r="Y27" s="213"/>
      <c r="Z27" s="213"/>
      <c r="AA27" s="183"/>
      <c r="AB27" s="183"/>
      <c r="AC27" s="183"/>
      <c r="AD27" s="183"/>
      <c r="AE27" s="183"/>
      <c r="AF27" s="183"/>
      <c r="AG27" s="183"/>
      <c r="AH27" s="183"/>
      <c r="AI27" s="183"/>
      <c r="AJ27" s="183"/>
      <c r="AK27" s="183"/>
      <c r="AL27" s="183"/>
      <c r="AM27" s="183"/>
      <c r="AN27" s="183"/>
      <c r="AO27" s="183"/>
      <c r="AP27" s="183"/>
      <c r="AQ27" s="183"/>
      <c r="AR27" s="183"/>
      <c r="AS27" s="183"/>
      <c r="AT27" s="183"/>
      <c r="AU27" s="183"/>
    </row>
    <row r="28" spans="1:47" ht="18" customHeight="1" thickBot="1" x14ac:dyDescent="0.25">
      <c r="A28" s="183"/>
      <c r="B28" s="213"/>
      <c r="C28" s="54"/>
      <c r="D28" s="334" t="s">
        <v>730</v>
      </c>
      <c r="E28" s="327"/>
      <c r="F28" s="104"/>
      <c r="G28" s="183"/>
      <c r="O28" s="183"/>
      <c r="W28" s="183"/>
      <c r="X28" s="183"/>
      <c r="Y28" s="213"/>
      <c r="Z28" s="213"/>
      <c r="AA28" s="183"/>
      <c r="AB28" s="183"/>
      <c r="AC28" s="183"/>
      <c r="AD28" s="200"/>
      <c r="AE28" s="200"/>
      <c r="AF28" s="200"/>
      <c r="AG28" s="200"/>
      <c r="AH28" s="200"/>
      <c r="AI28" s="200"/>
      <c r="AJ28" s="200"/>
      <c r="AK28" s="200"/>
      <c r="AL28" s="200"/>
      <c r="AM28" s="200"/>
      <c r="AN28" s="200"/>
      <c r="AO28" s="200"/>
      <c r="AP28" s="200"/>
      <c r="AQ28" s="200"/>
      <c r="AR28" s="200"/>
      <c r="AS28" s="200"/>
      <c r="AT28" s="200"/>
      <c r="AU28" s="200"/>
    </row>
    <row r="29" spans="1:47" ht="21" thickBot="1" x14ac:dyDescent="0.25">
      <c r="A29" s="183"/>
      <c r="B29" s="213"/>
      <c r="C29" s="54"/>
      <c r="D29" s="103"/>
      <c r="E29" s="103"/>
      <c r="F29" s="104"/>
      <c r="G29" s="183"/>
      <c r="O29" s="183"/>
      <c r="W29" s="183"/>
      <c r="X29" s="183"/>
      <c r="Y29" s="213"/>
      <c r="Z29" s="213"/>
      <c r="AA29" s="183"/>
      <c r="AB29" s="183"/>
      <c r="AC29" s="183"/>
      <c r="AD29" s="200"/>
      <c r="AE29" s="200"/>
      <c r="AF29" s="200"/>
      <c r="AG29" s="200"/>
      <c r="AH29" s="200"/>
      <c r="AI29" s="200"/>
      <c r="AJ29" s="200"/>
      <c r="AK29" s="200"/>
      <c r="AL29" s="200"/>
      <c r="AM29" s="200"/>
      <c r="AN29" s="200"/>
      <c r="AO29" s="200"/>
      <c r="AP29" s="200"/>
      <c r="AQ29" s="200"/>
      <c r="AR29" s="200"/>
      <c r="AS29" s="200"/>
      <c r="AT29" s="200"/>
      <c r="AU29" s="200"/>
    </row>
    <row r="30" spans="1:47" ht="22" thickBot="1" x14ac:dyDescent="0.25">
      <c r="A30" s="200"/>
      <c r="B30" s="213"/>
      <c r="C30" s="2"/>
      <c r="D30" s="92" t="s">
        <v>732</v>
      </c>
      <c r="E30" s="108"/>
      <c r="F30" s="104"/>
      <c r="G30" s="183"/>
      <c r="H30" s="183"/>
      <c r="I30" s="183"/>
      <c r="J30" s="183"/>
      <c r="K30" s="183"/>
      <c r="L30" s="183"/>
      <c r="M30" s="567" t="s">
        <v>772</v>
      </c>
      <c r="N30" s="568"/>
      <c r="O30" s="568"/>
      <c r="P30" s="568"/>
      <c r="Q30" s="569"/>
      <c r="R30" s="183"/>
      <c r="S30" s="183"/>
      <c r="T30" s="183"/>
      <c r="U30" s="183"/>
      <c r="V30" s="183"/>
      <c r="W30" s="183"/>
      <c r="X30" s="200"/>
      <c r="Y30" s="213"/>
      <c r="Z30" s="213"/>
      <c r="AA30" s="200"/>
      <c r="AB30" s="200"/>
      <c r="AC30" s="200"/>
      <c r="AD30" s="200"/>
      <c r="AE30" s="200"/>
      <c r="AF30" s="200"/>
      <c r="AG30" s="200"/>
      <c r="AH30" s="200"/>
      <c r="AI30" s="200"/>
      <c r="AJ30" s="200"/>
      <c r="AK30" s="200"/>
      <c r="AL30" s="200"/>
      <c r="AM30" s="200"/>
      <c r="AN30" s="200"/>
      <c r="AO30" s="200"/>
      <c r="AP30" s="200"/>
      <c r="AQ30" s="200"/>
      <c r="AR30" s="200"/>
      <c r="AS30" s="200"/>
      <c r="AT30" s="200"/>
      <c r="AU30" s="200"/>
    </row>
    <row r="31" spans="1:47" ht="21" x14ac:dyDescent="0.2">
      <c r="A31" s="183"/>
      <c r="B31" s="213"/>
      <c r="C31" s="54"/>
      <c r="D31" s="87" t="str">
        <f>IF(ISBLANK(E28),"","Number of blocks for country-level analysis")</f>
        <v/>
      </c>
      <c r="E31" s="101" t="str">
        <f>IF(E28="country",1,IF(E28="Block",E30,""))</f>
        <v/>
      </c>
      <c r="F31" s="104"/>
      <c r="G31" s="183"/>
      <c r="H31" s="183"/>
      <c r="I31" s="183"/>
      <c r="J31" s="183"/>
      <c r="K31" s="183"/>
      <c r="L31" s="183"/>
      <c r="M31" s="607" t="s">
        <v>655</v>
      </c>
      <c r="N31" s="608"/>
      <c r="O31" s="237"/>
      <c r="P31" s="608" t="s">
        <v>656</v>
      </c>
      <c r="Q31" s="609"/>
      <c r="R31" s="183"/>
      <c r="S31" s="183"/>
      <c r="T31" s="183"/>
      <c r="U31" s="183"/>
      <c r="V31" s="183"/>
      <c r="W31" s="183"/>
      <c r="X31" s="183"/>
      <c r="Y31" s="213"/>
      <c r="Z31" s="213"/>
      <c r="AA31" s="183"/>
      <c r="AB31" s="183"/>
      <c r="AC31" s="183"/>
      <c r="AD31" s="200"/>
      <c r="AE31" s="200"/>
      <c r="AF31" s="200"/>
      <c r="AG31" s="200"/>
      <c r="AH31" s="200"/>
      <c r="AI31" s="200"/>
      <c r="AJ31" s="200"/>
      <c r="AK31" s="200"/>
      <c r="AL31" s="200"/>
      <c r="AM31" s="200"/>
      <c r="AN31" s="200"/>
      <c r="AO31" s="200"/>
      <c r="AP31" s="200"/>
      <c r="AQ31" s="200"/>
      <c r="AR31" s="200"/>
      <c r="AS31" s="200"/>
      <c r="AT31" s="200"/>
      <c r="AU31" s="200"/>
    </row>
    <row r="32" spans="1:47" ht="20" customHeight="1" x14ac:dyDescent="0.2">
      <c r="A32" s="200"/>
      <c r="B32" s="213"/>
      <c r="C32" s="2"/>
      <c r="D32" s="87" t="s">
        <v>569</v>
      </c>
      <c r="E32" s="101" t="str">
        <f>IFERROR(IF(OR(E24="",E22="",E24&gt;=E22),"",AVERAGE(E24,E22)),"")</f>
        <v/>
      </c>
      <c r="F32" s="104" t="str">
        <f>IF(E15='3.0. Lists'!D14,'3.0. Lists'!C14,IF(E15='3.0. Lists'!D15,'3.0. Lists'!C15,IF(E15='3.0. Lists'!D16,'3.0. Lists'!C16,'3.0. Lists'!D21)))</f>
        <v/>
      </c>
      <c r="G32" s="183"/>
      <c r="H32" s="183"/>
      <c r="I32" s="183"/>
      <c r="J32" s="183"/>
      <c r="K32" s="183"/>
      <c r="L32" s="183"/>
      <c r="M32" s="562" t="str">
        <f>IFERROR(ROUND(Q8/I8,1)&amp;"x","-")</f>
        <v>-</v>
      </c>
      <c r="N32" s="570"/>
      <c r="O32" s="238"/>
      <c r="P32" s="570" t="str">
        <f>IFERROR(ROUND(T8/L8,1)&amp;"x","-")</f>
        <v>-</v>
      </c>
      <c r="Q32" s="563"/>
      <c r="R32" s="183"/>
      <c r="S32" s="183"/>
      <c r="T32" s="183"/>
      <c r="U32" s="183"/>
      <c r="V32" s="183"/>
      <c r="W32" s="183"/>
      <c r="X32" s="183"/>
      <c r="Y32" s="213"/>
      <c r="Z32" s="213"/>
      <c r="AA32" s="200"/>
      <c r="AB32" s="200"/>
      <c r="AC32" s="200"/>
      <c r="AD32" s="200"/>
      <c r="AE32" s="200"/>
      <c r="AF32" s="200"/>
      <c r="AG32" s="200"/>
      <c r="AH32" s="200"/>
      <c r="AI32" s="200"/>
      <c r="AJ32" s="200"/>
      <c r="AK32" s="200"/>
      <c r="AL32" s="200"/>
      <c r="AM32" s="200"/>
      <c r="AN32" s="200"/>
      <c r="AO32" s="200"/>
      <c r="AP32" s="200"/>
      <c r="AQ32" s="200"/>
      <c r="AR32" s="200"/>
      <c r="AS32" s="200"/>
      <c r="AT32" s="200"/>
      <c r="AU32" s="200"/>
    </row>
    <row r="33" spans="1:47" ht="33" customHeight="1" x14ac:dyDescent="0.2">
      <c r="A33" s="200"/>
      <c r="B33" s="213"/>
      <c r="C33" s="2"/>
      <c r="D33" s="103" t="s">
        <v>624</v>
      </c>
      <c r="E33" s="197" t="str">
        <f>IFERROR(IF((E26-E17)/E47&lt;0,"",MIN(1,(E26-E17)/E47)),"")</f>
        <v/>
      </c>
      <c r="F33" s="104"/>
      <c r="G33" s="183"/>
      <c r="H33" s="183"/>
      <c r="I33" s="183"/>
      <c r="J33" s="183"/>
      <c r="K33" s="183"/>
      <c r="L33" s="183"/>
      <c r="M33" s="564"/>
      <c r="N33" s="571"/>
      <c r="O33" s="257"/>
      <c r="P33" s="571"/>
      <c r="Q33" s="565"/>
      <c r="R33" s="183"/>
      <c r="S33" s="183"/>
      <c r="T33" s="183"/>
      <c r="U33" s="183"/>
      <c r="V33" s="183"/>
      <c r="W33" s="183"/>
      <c r="X33" s="183"/>
      <c r="Y33" s="213"/>
      <c r="Z33" s="213"/>
      <c r="AA33" s="200"/>
      <c r="AB33" s="200"/>
      <c r="AC33" s="200"/>
      <c r="AD33" s="200"/>
      <c r="AE33" s="200"/>
      <c r="AF33" s="200"/>
      <c r="AG33" s="200"/>
      <c r="AH33" s="200"/>
      <c r="AI33" s="200"/>
      <c r="AJ33" s="200"/>
      <c r="AK33" s="200"/>
      <c r="AL33" s="200"/>
      <c r="AM33" s="200"/>
      <c r="AN33" s="200"/>
      <c r="AO33" s="200"/>
      <c r="AP33" s="200"/>
      <c r="AQ33" s="200"/>
      <c r="AR33" s="200"/>
      <c r="AS33" s="200"/>
      <c r="AT33" s="200"/>
      <c r="AU33" s="200"/>
    </row>
    <row r="34" spans="1:47" ht="20" customHeight="1" x14ac:dyDescent="0.2">
      <c r="A34" s="200"/>
      <c r="B34" s="213"/>
      <c r="C34" s="2"/>
      <c r="D34" s="87" t="s">
        <v>622</v>
      </c>
      <c r="E34" s="102" t="str">
        <f>IFERROR(E33*E32+(1-E33)*E22,"")</f>
        <v/>
      </c>
      <c r="F34" s="104" t="str">
        <f>IF(E15='3.0. Lists'!D14,'3.0. Lists'!C14,IF(E15='3.0. Lists'!D15,'3.0. Lists'!C15,IF(E15='3.0. Lists'!D16,'3.0. Lists'!C16,'3.0. Lists'!D21)))</f>
        <v/>
      </c>
      <c r="G34" s="183"/>
      <c r="H34" s="183"/>
      <c r="I34" s="183"/>
      <c r="J34" s="183"/>
      <c r="K34" s="183"/>
      <c r="L34" s="183"/>
      <c r="M34" s="238"/>
      <c r="N34" s="268"/>
      <c r="O34" s="268"/>
      <c r="P34" s="268"/>
      <c r="Q34" s="238"/>
      <c r="R34" s="183"/>
      <c r="S34" s="183"/>
      <c r="T34" s="183"/>
      <c r="U34" s="183"/>
      <c r="V34" s="183"/>
      <c r="W34" s="183"/>
      <c r="X34" s="183"/>
      <c r="Y34" s="213"/>
      <c r="Z34" s="213"/>
      <c r="AA34" s="200"/>
      <c r="AB34" s="200"/>
      <c r="AC34" s="200"/>
      <c r="AD34" s="200"/>
      <c r="AE34" s="200"/>
      <c r="AF34" s="200"/>
      <c r="AG34" s="200"/>
      <c r="AH34" s="200"/>
      <c r="AI34" s="200"/>
      <c r="AJ34" s="200"/>
      <c r="AK34" s="200"/>
      <c r="AL34" s="200"/>
      <c r="AM34" s="200"/>
      <c r="AN34" s="200"/>
      <c r="AO34" s="200"/>
      <c r="AP34" s="200"/>
      <c r="AQ34" s="200"/>
      <c r="AR34" s="200"/>
      <c r="AS34" s="200"/>
      <c r="AT34" s="200"/>
      <c r="AU34" s="200"/>
    </row>
    <row r="35" spans="1:47" ht="20" customHeight="1" x14ac:dyDescent="0.2">
      <c r="A35" s="200"/>
      <c r="B35" s="213"/>
      <c r="C35" s="2"/>
      <c r="D35" s="103" t="s">
        <v>623</v>
      </c>
      <c r="E35" s="102" t="str">
        <f>IFERROR(E34/E31,"")</f>
        <v/>
      </c>
      <c r="F35" s="104" t="str">
        <f>IF(E15='3.0. Lists'!D14,'3.0. Lists'!C14,IF(E15='3.0. Lists'!D15,'3.0. Lists'!C15,IF(E15='3.0. Lists'!D16,'3.0. Lists'!C16,'3.0. Lists'!D21)))</f>
        <v/>
      </c>
      <c r="G35" s="183"/>
      <c r="I35" s="524" t="str">
        <f>IFERROR("Did you know that "&amp;H42&amp;" emitted "&amp;L42&amp;" Megatons of CO2e in the year 2023?","")</f>
        <v/>
      </c>
      <c r="J35" s="524"/>
      <c r="K35" s="524"/>
      <c r="L35" s="524"/>
      <c r="M35" s="524"/>
      <c r="N35" s="217"/>
      <c r="O35" s="268"/>
      <c r="Q35" s="524" t="str">
        <f>IFERROR("Did you know that "&amp;P42&amp;" emitted "&amp;T42&amp;" Megatons of CO2e in the year 2023?","")</f>
        <v/>
      </c>
      <c r="R35" s="524"/>
      <c r="S35" s="524"/>
      <c r="T35" s="524"/>
      <c r="U35" s="524"/>
      <c r="V35" s="217"/>
      <c r="W35" s="183"/>
      <c r="X35" s="183"/>
      <c r="Y35" s="213"/>
      <c r="Z35" s="213"/>
      <c r="AA35" s="200"/>
      <c r="AB35" s="200"/>
      <c r="AC35" s="200"/>
      <c r="AD35" s="200"/>
      <c r="AE35" s="200"/>
      <c r="AF35" s="200"/>
      <c r="AG35" s="200"/>
      <c r="AH35" s="200"/>
      <c r="AI35" s="200"/>
      <c r="AJ35" s="200"/>
      <c r="AK35" s="200"/>
      <c r="AL35" s="200"/>
      <c r="AM35" s="200"/>
      <c r="AN35" s="200"/>
      <c r="AO35" s="200"/>
      <c r="AP35" s="200"/>
      <c r="AQ35" s="200"/>
      <c r="AR35" s="200"/>
      <c r="AS35" s="200"/>
      <c r="AT35" s="200"/>
      <c r="AU35" s="200"/>
    </row>
    <row r="36" spans="1:47" ht="20" customHeight="1" x14ac:dyDescent="0.2">
      <c r="A36" s="200"/>
      <c r="B36" s="213"/>
      <c r="C36" s="2"/>
      <c r="D36" s="87"/>
      <c r="E36" s="101"/>
      <c r="F36" s="90"/>
      <c r="G36" s="183"/>
      <c r="H36" s="217"/>
      <c r="I36" s="524"/>
      <c r="J36" s="524"/>
      <c r="K36" s="524"/>
      <c r="L36" s="524"/>
      <c r="M36" s="524"/>
      <c r="N36" s="217"/>
      <c r="O36" s="268"/>
      <c r="P36" s="217"/>
      <c r="Q36" s="524"/>
      <c r="R36" s="524"/>
      <c r="S36" s="524"/>
      <c r="T36" s="524"/>
      <c r="U36" s="524"/>
      <c r="V36" s="217"/>
      <c r="W36" s="183"/>
      <c r="X36" s="183"/>
      <c r="Y36" s="213"/>
      <c r="Z36" s="213"/>
      <c r="AA36" s="200"/>
      <c r="AB36" s="200"/>
      <c r="AC36" s="200"/>
      <c r="AD36" s="200"/>
      <c r="AE36" s="200"/>
      <c r="AF36" s="200"/>
      <c r="AG36" s="200"/>
      <c r="AH36" s="200"/>
      <c r="AI36" s="200"/>
      <c r="AJ36" s="200"/>
      <c r="AK36" s="200"/>
      <c r="AL36" s="200"/>
      <c r="AM36" s="200"/>
      <c r="AN36" s="200"/>
      <c r="AO36" s="200"/>
      <c r="AP36" s="200"/>
      <c r="AQ36" s="200"/>
      <c r="AR36" s="200"/>
      <c r="AS36" s="200"/>
      <c r="AT36" s="200"/>
      <c r="AU36" s="200"/>
    </row>
    <row r="37" spans="1:47" ht="20" customHeight="1" x14ac:dyDescent="0.2">
      <c r="A37" s="200"/>
      <c r="B37" s="213"/>
      <c r="C37" s="2"/>
      <c r="D37" s="87" t="str">
        <f>IF(E44="yes","Estimated total reserves of project","Estimated proved reserves of project")</f>
        <v>Estimated proved reserves of project</v>
      </c>
      <c r="E37" s="198" t="str">
        <f>IFERROR(IF(E44="no",E24*E43,IF(E44="yes",E34*E47,""))*365,"")</f>
        <v/>
      </c>
      <c r="F37" s="90" t="str">
        <f>IFERROR(VLOOKUP(E15,'3.0. Lists'!D13:E16,2,0),"")</f>
        <v/>
      </c>
      <c r="G37" s="183"/>
      <c r="H37" s="217"/>
      <c r="I37" s="524"/>
      <c r="J37" s="524"/>
      <c r="K37" s="524"/>
      <c r="L37" s="524"/>
      <c r="M37" s="524"/>
      <c r="N37" s="217"/>
      <c r="O37" s="268"/>
      <c r="P37" s="217"/>
      <c r="Q37" s="524"/>
      <c r="R37" s="524"/>
      <c r="S37" s="524"/>
      <c r="T37" s="524"/>
      <c r="U37" s="524"/>
      <c r="V37" s="217"/>
      <c r="W37" s="183"/>
      <c r="X37" s="183"/>
      <c r="Y37" s="213"/>
      <c r="Z37" s="213"/>
      <c r="AA37" s="200"/>
      <c r="AB37" s="200"/>
      <c r="AC37" s="200"/>
      <c r="AD37" s="200"/>
      <c r="AE37" s="200"/>
      <c r="AF37" s="200"/>
      <c r="AG37" s="200"/>
      <c r="AH37" s="200"/>
      <c r="AI37" s="200"/>
      <c r="AJ37" s="200"/>
      <c r="AK37" s="200"/>
      <c r="AL37" s="200"/>
      <c r="AM37" s="200"/>
      <c r="AN37" s="200"/>
      <c r="AO37" s="200"/>
      <c r="AP37" s="200"/>
      <c r="AQ37" s="200"/>
      <c r="AR37" s="200"/>
      <c r="AS37" s="200"/>
      <c r="AT37" s="200"/>
      <c r="AU37" s="200"/>
    </row>
    <row r="38" spans="1:47" ht="20" x14ac:dyDescent="0.2">
      <c r="A38" s="200"/>
      <c r="B38" s="213"/>
      <c r="C38" s="2"/>
      <c r="D38" s="87" t="str">
        <f>IF(E44="yes","Total total reserves per block","Total proved reserves per block")</f>
        <v>Total proved reserves per block</v>
      </c>
      <c r="E38" s="198" t="str">
        <f>IFERROR(E37/E31,"")</f>
        <v/>
      </c>
      <c r="F38" s="90" t="str">
        <f>IFERROR(VLOOKUP(E15,'3.0. Lists'!D13:E16,2,0),"")</f>
        <v/>
      </c>
      <c r="G38" s="183"/>
      <c r="H38" s="183"/>
      <c r="I38" s="524"/>
      <c r="J38" s="524"/>
      <c r="K38" s="524"/>
      <c r="L38" s="524"/>
      <c r="M38" s="524"/>
      <c r="N38" s="183"/>
      <c r="O38" s="183"/>
      <c r="P38" s="183"/>
      <c r="Q38" s="524"/>
      <c r="R38" s="524"/>
      <c r="S38" s="524"/>
      <c r="T38" s="524"/>
      <c r="U38" s="524"/>
      <c r="V38" s="183"/>
      <c r="W38" s="183"/>
      <c r="X38" s="200"/>
      <c r="Y38" s="213"/>
      <c r="Z38" s="213"/>
      <c r="AA38" s="200"/>
      <c r="AB38" s="200"/>
      <c r="AC38" s="200"/>
      <c r="AD38" s="200"/>
      <c r="AE38" s="200"/>
      <c r="AF38" s="200"/>
      <c r="AG38" s="200"/>
      <c r="AH38" s="200"/>
      <c r="AI38" s="200"/>
      <c r="AJ38" s="200"/>
      <c r="AK38" s="200"/>
      <c r="AL38" s="200"/>
      <c r="AM38" s="200"/>
      <c r="AN38" s="200"/>
      <c r="AO38" s="200"/>
      <c r="AP38" s="200"/>
      <c r="AQ38" s="200"/>
      <c r="AR38" s="200"/>
      <c r="AS38" s="200"/>
      <c r="AT38" s="200"/>
      <c r="AU38" s="200"/>
    </row>
    <row r="39" spans="1:47" ht="21" x14ac:dyDescent="0.2">
      <c r="A39" s="200"/>
      <c r="B39" s="213"/>
      <c r="C39" s="2"/>
      <c r="D39" s="2"/>
      <c r="E39" s="2"/>
      <c r="F39" s="2"/>
      <c r="G39" s="183"/>
      <c r="O39" s="253"/>
      <c r="W39" s="183"/>
      <c r="X39" s="200"/>
      <c r="Y39" s="213"/>
      <c r="Z39" s="213"/>
      <c r="AA39" s="200"/>
      <c r="AB39" s="200"/>
      <c r="AC39" s="200"/>
      <c r="AD39" s="200"/>
      <c r="AE39" s="200"/>
      <c r="AF39" s="200"/>
      <c r="AG39" s="200"/>
      <c r="AH39" s="200"/>
      <c r="AI39" s="200"/>
      <c r="AJ39" s="200"/>
      <c r="AK39" s="200"/>
      <c r="AL39" s="200"/>
      <c r="AM39" s="200"/>
      <c r="AN39" s="200"/>
      <c r="AO39" s="200"/>
      <c r="AP39" s="200"/>
      <c r="AQ39" s="200"/>
      <c r="AR39" s="200"/>
      <c r="AS39" s="200"/>
      <c r="AT39" s="200"/>
      <c r="AU39" s="200"/>
    </row>
    <row r="40" spans="1:47" ht="22" thickBot="1" x14ac:dyDescent="0.25">
      <c r="A40" s="200"/>
      <c r="B40" s="213"/>
      <c r="C40" s="2"/>
      <c r="D40" s="334" t="s">
        <v>620</v>
      </c>
      <c r="E40" s="327"/>
      <c r="F40" s="82" t="str">
        <f>IF(E43="",'3.0. Lists'!C20,"")</f>
        <v/>
      </c>
      <c r="G40" s="183"/>
      <c r="O40" s="253"/>
      <c r="W40" s="183"/>
      <c r="X40" s="200"/>
      <c r="Y40" s="213"/>
      <c r="Z40" s="213"/>
      <c r="AA40" s="200"/>
      <c r="AB40" s="200"/>
      <c r="AC40" s="200"/>
      <c r="AD40" s="200"/>
      <c r="AE40" s="200"/>
      <c r="AF40" s="200"/>
      <c r="AG40" s="200"/>
      <c r="AH40" s="200"/>
      <c r="AI40" s="200"/>
      <c r="AJ40" s="200"/>
      <c r="AK40" s="200"/>
      <c r="AL40" s="200"/>
      <c r="AM40" s="200"/>
      <c r="AN40" s="200"/>
      <c r="AO40" s="200"/>
      <c r="AP40" s="200"/>
      <c r="AQ40" s="200"/>
      <c r="AR40" s="200"/>
      <c r="AS40" s="200"/>
      <c r="AT40" s="200"/>
      <c r="AU40" s="200"/>
    </row>
    <row r="41" spans="1:47" ht="21" x14ac:dyDescent="0.2">
      <c r="A41" s="183"/>
      <c r="B41" s="213"/>
      <c r="C41" s="2"/>
      <c r="D41" s="2"/>
      <c r="E41" s="2"/>
      <c r="F41" s="2"/>
      <c r="G41" s="183"/>
      <c r="I41" s="728"/>
      <c r="O41" s="254"/>
      <c r="W41" s="183"/>
      <c r="X41" s="183"/>
      <c r="Y41" s="213"/>
      <c r="Z41" s="213"/>
      <c r="AA41" s="183"/>
      <c r="AB41" s="183"/>
      <c r="AC41" s="183"/>
      <c r="AD41" s="183"/>
      <c r="AE41" s="183"/>
      <c r="AF41" s="183"/>
      <c r="AG41" s="183"/>
      <c r="AH41" s="183"/>
      <c r="AI41" s="183"/>
      <c r="AJ41" s="183"/>
      <c r="AK41" s="183"/>
      <c r="AL41" s="183"/>
      <c r="AM41" s="183"/>
      <c r="AN41" s="183"/>
      <c r="AO41" s="183"/>
      <c r="AP41" s="183"/>
      <c r="AQ41" s="183"/>
      <c r="AR41" s="183"/>
      <c r="AS41" s="183"/>
      <c r="AT41" s="183"/>
      <c r="AU41" s="183"/>
    </row>
    <row r="42" spans="1:47" ht="24" hidden="1" outlineLevel="1" x14ac:dyDescent="0.2">
      <c r="A42" s="200"/>
      <c r="B42" s="213"/>
      <c r="C42" s="2"/>
      <c r="D42" s="90"/>
      <c r="E42" s="90"/>
      <c r="F42" s="90"/>
      <c r="G42" s="183"/>
      <c r="H42" s="599" t="e" cm="1">
        <f t="array" ref="H42">INDEX('3.0. Lists'!R3:R212,MATCH(MIN(ABS('3.0. Lists'!S3:S212-'III. Expansion data'!H19)),ABS('3.0. Lists'!S3:S212-'III. Expansion data'!H19),0))</f>
        <v>#VALUE!</v>
      </c>
      <c r="I42" s="599"/>
      <c r="J42" s="599"/>
      <c r="K42" s="259"/>
      <c r="L42" s="599" t="e">
        <f>IF(VLOOKUP(H42,'3.0. Lists'!R3:S212,2,0)&lt;1,ROUND(VLOOKUP(H42,'3.0. Lists'!R3:S212,2,0),2),ROUND(VLOOKUP(H42,'3.0. Lists'!R3:S212,2,0),0))</f>
        <v>#VALUE!</v>
      </c>
      <c r="M42" s="599"/>
      <c r="N42" s="599"/>
      <c r="O42" s="255"/>
      <c r="P42" s="611" t="e" cm="1">
        <f t="array" ref="P42">INDEX('3.0. Lists'!R3:R212,MATCH(MIN(ABS('3.0. Lists'!S3:S212-'III. Expansion data'!P19)),ABS('3.0. Lists'!S3:S212-'III. Expansion data'!P19),0))</f>
        <v>#VALUE!</v>
      </c>
      <c r="Q42" s="611"/>
      <c r="R42" s="611"/>
      <c r="S42" s="264"/>
      <c r="T42" s="611" t="e">
        <f>IF(VLOOKUP(P42,'3.0. Lists'!R3:S212,2,0)&lt;1,ROUND(VLOOKUP(P42,'3.0. Lists'!R3:S212,2,0),2),ROUND(VLOOKUP(P42,'3.0. Lists'!R3:S212,2,0),0))</f>
        <v>#VALUE!</v>
      </c>
      <c r="U42" s="611"/>
      <c r="V42" s="611"/>
      <c r="W42" s="200"/>
      <c r="X42" s="200"/>
      <c r="Y42" s="213"/>
      <c r="Z42" s="213"/>
      <c r="AA42" s="200"/>
      <c r="AB42" s="200"/>
      <c r="AC42" s="200"/>
      <c r="AD42" s="200"/>
      <c r="AE42" s="200"/>
      <c r="AF42" s="200"/>
      <c r="AG42" s="200"/>
      <c r="AH42" s="200"/>
      <c r="AI42" s="200"/>
      <c r="AJ42" s="200"/>
      <c r="AK42" s="200"/>
      <c r="AL42" s="200"/>
      <c r="AM42" s="200"/>
      <c r="AN42" s="200"/>
      <c r="AO42" s="200"/>
      <c r="AP42" s="200"/>
      <c r="AQ42" s="200"/>
      <c r="AR42" s="200"/>
      <c r="AS42" s="200"/>
      <c r="AT42" s="200"/>
      <c r="AU42" s="200"/>
    </row>
    <row r="43" spans="1:47" ht="20" collapsed="1" x14ac:dyDescent="0.2">
      <c r="A43" s="200"/>
      <c r="B43" s="213"/>
      <c r="C43" s="2"/>
      <c r="D43" s="87" t="s">
        <v>607</v>
      </c>
      <c r="E43" s="199" t="str">
        <f>IFERROR(VLOOKUP(E40,'1.0. Fossil Fuel Assumptions'!S21:V23,MATCH(E15,'1.0. Fossil Fuel Assumptions'!S20:V20,0),0),"-")</f>
        <v>-</v>
      </c>
      <c r="F43" s="90"/>
      <c r="G43" s="183"/>
      <c r="H43" s="183"/>
      <c r="I43" s="729"/>
      <c r="J43" s="183"/>
      <c r="K43" s="183"/>
      <c r="L43" s="183"/>
      <c r="M43" s="183"/>
      <c r="N43" s="183"/>
      <c r="O43" s="183"/>
      <c r="P43" s="183"/>
      <c r="Q43" s="183"/>
      <c r="R43" s="183"/>
      <c r="S43" s="183"/>
      <c r="T43" s="183"/>
      <c r="U43" s="183"/>
      <c r="V43" s="183"/>
      <c r="W43" s="200"/>
      <c r="X43" s="200"/>
      <c r="Y43" s="213"/>
      <c r="Z43" s="213"/>
      <c r="AA43" s="200"/>
      <c r="AB43" s="200"/>
      <c r="AC43" s="200"/>
      <c r="AD43" s="200"/>
      <c r="AE43" s="200"/>
      <c r="AF43" s="200"/>
      <c r="AG43" s="200"/>
      <c r="AH43" s="200"/>
      <c r="AI43" s="200"/>
      <c r="AJ43" s="200"/>
      <c r="AK43" s="200"/>
      <c r="AL43" s="200"/>
      <c r="AM43" s="200"/>
      <c r="AN43" s="200"/>
      <c r="AO43" s="200"/>
      <c r="AP43" s="200"/>
      <c r="AQ43" s="200"/>
      <c r="AR43" s="200"/>
      <c r="AS43" s="200"/>
      <c r="AT43" s="200"/>
      <c r="AU43" s="200"/>
    </row>
    <row r="44" spans="1:47" ht="21" thickBot="1" x14ac:dyDescent="0.25">
      <c r="A44" s="200"/>
      <c r="B44" s="213"/>
      <c r="C44" s="2"/>
      <c r="D44" s="334" t="s">
        <v>712</v>
      </c>
      <c r="E44" s="327"/>
      <c r="F44" s="54"/>
      <c r="G44" s="183"/>
      <c r="H44" s="183"/>
      <c r="I44" s="183"/>
      <c r="J44" s="183"/>
      <c r="K44" s="183"/>
      <c r="L44" s="183"/>
      <c r="M44" s="183"/>
      <c r="N44" s="183"/>
      <c r="O44" s="183"/>
      <c r="P44" s="183"/>
      <c r="Q44" s="183"/>
      <c r="R44" s="183"/>
      <c r="S44" s="183"/>
      <c r="T44" s="183"/>
      <c r="U44" s="183"/>
      <c r="V44" s="183"/>
      <c r="W44" s="200"/>
      <c r="X44" s="200"/>
      <c r="Y44" s="213"/>
      <c r="Z44" s="213"/>
      <c r="AA44" s="200"/>
      <c r="AB44" s="200"/>
      <c r="AC44" s="200"/>
      <c r="AD44" s="200"/>
      <c r="AE44" s="200"/>
      <c r="AF44" s="200"/>
      <c r="AG44" s="200"/>
      <c r="AH44" s="200"/>
      <c r="AI44" s="200"/>
      <c r="AJ44" s="200"/>
      <c r="AK44" s="200"/>
      <c r="AL44" s="200"/>
      <c r="AM44" s="200"/>
      <c r="AN44" s="200"/>
      <c r="AO44" s="200"/>
      <c r="AP44" s="200"/>
      <c r="AQ44" s="200"/>
      <c r="AR44" s="200"/>
      <c r="AS44" s="200"/>
      <c r="AT44" s="200"/>
      <c r="AU44" s="200"/>
    </row>
    <row r="45" spans="1:47" ht="20" x14ac:dyDescent="0.2">
      <c r="A45" s="200"/>
      <c r="B45" s="213"/>
      <c r="C45" s="2"/>
      <c r="D45" s="87"/>
      <c r="E45" s="87"/>
      <c r="F45" s="90"/>
      <c r="G45" s="183"/>
      <c r="H45" s="183"/>
      <c r="I45" s="200"/>
      <c r="J45" s="200"/>
      <c r="K45" s="200"/>
      <c r="L45" s="200"/>
      <c r="M45" s="200"/>
      <c r="N45" s="200"/>
      <c r="O45" s="200"/>
      <c r="P45" s="200"/>
      <c r="Q45" s="200"/>
      <c r="R45" s="200"/>
      <c r="S45" s="200"/>
      <c r="T45" s="200"/>
      <c r="U45" s="200"/>
      <c r="V45" s="200"/>
      <c r="W45" s="200"/>
      <c r="X45" s="200"/>
      <c r="Y45" s="213"/>
      <c r="Z45" s="213"/>
      <c r="AA45" s="200"/>
      <c r="AB45" s="200"/>
      <c r="AC45" s="200"/>
      <c r="AD45" s="200"/>
      <c r="AE45" s="200"/>
      <c r="AF45" s="200"/>
      <c r="AG45" s="200"/>
      <c r="AH45" s="200"/>
      <c r="AI45" s="200"/>
      <c r="AJ45" s="200"/>
      <c r="AK45" s="200"/>
      <c r="AL45" s="200"/>
      <c r="AM45" s="200"/>
      <c r="AN45" s="200"/>
      <c r="AO45" s="200"/>
      <c r="AP45" s="200"/>
      <c r="AQ45" s="200"/>
      <c r="AR45" s="200"/>
      <c r="AS45" s="200"/>
      <c r="AT45" s="200"/>
      <c r="AU45" s="200"/>
    </row>
    <row r="46" spans="1:47" ht="20" x14ac:dyDescent="0.2">
      <c r="A46" s="200"/>
      <c r="B46" s="213"/>
      <c r="C46" s="2"/>
      <c r="D46" s="87" t="s">
        <v>552</v>
      </c>
      <c r="E46" s="97" t="str">
        <f>IFERROR(IF(E44='3.0. Lists'!C10,1,E24/E22),"")</f>
        <v/>
      </c>
      <c r="F46" s="90"/>
      <c r="G46" s="183"/>
      <c r="H46" s="183"/>
      <c r="I46" s="200"/>
      <c r="J46" s="200"/>
      <c r="K46" s="200"/>
      <c r="L46" s="200"/>
      <c r="M46" s="200"/>
      <c r="N46" s="200"/>
      <c r="O46" s="200"/>
      <c r="P46" s="200"/>
      <c r="Q46" s="200"/>
      <c r="R46" s="200"/>
      <c r="S46" s="200"/>
      <c r="T46" s="200"/>
      <c r="U46" s="200"/>
      <c r="V46" s="200"/>
      <c r="W46" s="200"/>
      <c r="X46" s="200"/>
      <c r="Y46" s="213"/>
      <c r="Z46" s="213"/>
      <c r="AA46" s="200"/>
      <c r="AB46" s="200"/>
      <c r="AC46" s="200"/>
      <c r="AD46" s="200"/>
      <c r="AE46" s="200"/>
      <c r="AF46" s="200"/>
      <c r="AG46" s="200"/>
      <c r="AH46" s="200"/>
      <c r="AI46" s="200"/>
      <c r="AJ46" s="200"/>
      <c r="AK46" s="200"/>
      <c r="AL46" s="200"/>
      <c r="AM46" s="200"/>
      <c r="AN46" s="200"/>
      <c r="AO46" s="200"/>
      <c r="AP46" s="200"/>
      <c r="AQ46" s="200"/>
      <c r="AR46" s="200"/>
      <c r="AS46" s="200"/>
      <c r="AT46" s="200"/>
      <c r="AU46" s="200"/>
    </row>
    <row r="47" spans="1:47" ht="20" x14ac:dyDescent="0.2">
      <c r="A47" s="200"/>
      <c r="B47" s="213"/>
      <c r="C47" s="2"/>
      <c r="D47" s="87" t="s">
        <v>611</v>
      </c>
      <c r="E47" s="97" t="str">
        <f>IFERROR(E43*E46,"")</f>
        <v/>
      </c>
      <c r="F47" s="90" t="str">
        <f>IF(E47="","","years")</f>
        <v/>
      </c>
      <c r="G47" s="200"/>
      <c r="H47" s="183"/>
      <c r="I47" s="200"/>
      <c r="J47" s="200"/>
      <c r="K47" s="200"/>
      <c r="L47" s="200"/>
      <c r="M47" s="200"/>
      <c r="N47" s="200"/>
      <c r="O47" s="200"/>
      <c r="P47" s="200"/>
      <c r="Q47" s="200"/>
      <c r="R47" s="200"/>
      <c r="S47" s="200"/>
      <c r="T47" s="200"/>
      <c r="U47" s="200"/>
      <c r="V47" s="200"/>
      <c r="W47" s="200"/>
      <c r="X47" s="200"/>
      <c r="Y47" s="183"/>
      <c r="Z47" s="183"/>
      <c r="AA47" s="200"/>
      <c r="AB47" s="200"/>
      <c r="AC47" s="200"/>
      <c r="AD47" s="200"/>
      <c r="AE47" s="200"/>
      <c r="AF47" s="200"/>
      <c r="AG47" s="200"/>
      <c r="AH47" s="200"/>
      <c r="AI47" s="200"/>
      <c r="AJ47" s="200"/>
      <c r="AK47" s="200"/>
      <c r="AL47" s="200"/>
      <c r="AM47" s="200"/>
      <c r="AN47" s="200"/>
      <c r="AO47" s="200"/>
      <c r="AP47" s="200"/>
      <c r="AQ47" s="200"/>
      <c r="AR47" s="200"/>
      <c r="AS47" s="200"/>
      <c r="AT47" s="200"/>
      <c r="AU47" s="200"/>
    </row>
    <row r="48" spans="1:47" ht="20" x14ac:dyDescent="0.2">
      <c r="A48" s="200"/>
      <c r="B48" s="213"/>
      <c r="C48" s="2"/>
      <c r="D48" s="87" t="str">
        <f>"Fossil fuel expected depletion by "&amp;E19</f>
        <v xml:space="preserve">Fossil fuel expected depletion by </v>
      </c>
      <c r="E48" s="94" t="str">
        <f>IFERROR(MIN(E19-E17,E47)/E47,"")</f>
        <v/>
      </c>
      <c r="F48" s="90"/>
      <c r="G48" s="200"/>
      <c r="H48" s="183"/>
      <c r="I48" s="200"/>
      <c r="J48" s="200"/>
      <c r="K48" s="200"/>
      <c r="L48" s="200"/>
      <c r="M48" s="200"/>
      <c r="N48" s="200"/>
      <c r="O48" s="200"/>
      <c r="P48" s="200"/>
      <c r="Q48" s="200"/>
      <c r="R48" s="200"/>
      <c r="S48" s="200"/>
      <c r="T48" s="200"/>
      <c r="U48" s="200"/>
      <c r="V48" s="200"/>
      <c r="W48" s="200"/>
      <c r="X48" s="200"/>
      <c r="Y48" s="183"/>
      <c r="Z48" s="183"/>
      <c r="AA48" s="200"/>
      <c r="AB48" s="200"/>
      <c r="AC48" s="200"/>
      <c r="AD48" s="200"/>
      <c r="AE48" s="200"/>
      <c r="AF48" s="200"/>
      <c r="AG48" s="200"/>
      <c r="AH48" s="200"/>
      <c r="AI48" s="200"/>
      <c r="AJ48" s="200"/>
      <c r="AK48" s="200"/>
      <c r="AL48" s="200"/>
      <c r="AM48" s="200"/>
      <c r="AN48" s="200"/>
      <c r="AO48" s="200"/>
      <c r="AP48" s="200"/>
      <c r="AQ48" s="200"/>
      <c r="AR48" s="200"/>
      <c r="AS48" s="200"/>
      <c r="AT48" s="200"/>
      <c r="AU48" s="200"/>
    </row>
    <row r="49" spans="1:47" ht="20" x14ac:dyDescent="0.2">
      <c r="A49" s="200"/>
      <c r="B49" s="213"/>
      <c r="C49" s="2"/>
      <c r="D49" s="87"/>
      <c r="E49" s="87"/>
      <c r="F49" s="90"/>
      <c r="G49" s="200"/>
      <c r="H49" s="200"/>
      <c r="I49" s="200"/>
      <c r="J49" s="200"/>
      <c r="K49" s="200"/>
      <c r="L49" s="200"/>
      <c r="M49" s="200"/>
      <c r="N49" s="200"/>
      <c r="O49" s="200"/>
      <c r="P49" s="200"/>
      <c r="Q49" s="200"/>
      <c r="R49" s="200"/>
      <c r="S49" s="200"/>
      <c r="T49" s="200"/>
      <c r="U49" s="200"/>
      <c r="V49" s="200"/>
      <c r="W49" s="200"/>
      <c r="X49" s="200"/>
      <c r="Y49" s="183"/>
      <c r="Z49" s="183"/>
      <c r="AA49" s="200"/>
      <c r="AB49" s="200"/>
      <c r="AC49" s="200"/>
      <c r="AD49" s="200"/>
      <c r="AE49" s="200"/>
      <c r="AF49" s="200"/>
      <c r="AG49" s="200"/>
      <c r="AH49" s="200"/>
      <c r="AI49" s="200"/>
      <c r="AJ49" s="200"/>
      <c r="AK49" s="200"/>
      <c r="AL49" s="200"/>
      <c r="AM49" s="200"/>
      <c r="AN49" s="200"/>
      <c r="AO49" s="200"/>
      <c r="AP49" s="200"/>
      <c r="AQ49" s="200"/>
      <c r="AR49" s="200"/>
      <c r="AS49" s="200"/>
      <c r="AT49" s="200"/>
      <c r="AU49" s="200"/>
    </row>
    <row r="50" spans="1:47" ht="20" x14ac:dyDescent="0.2">
      <c r="A50" s="200"/>
      <c r="B50" s="213"/>
      <c r="C50" s="2"/>
      <c r="D50" s="79" t="s">
        <v>724</v>
      </c>
      <c r="E50" s="98" t="str">
        <f>IFERROR(VLOOKUP(E15,'3.0. Lists'!D14:F16,3,0),"")</f>
        <v/>
      </c>
      <c r="F50" s="90" t="str">
        <f>IFERROR(VLOOKUP(E50,'3.0. Lists'!F14:G16,2,0),"")</f>
        <v/>
      </c>
      <c r="G50" s="200"/>
      <c r="H50" s="200"/>
      <c r="I50" s="200"/>
      <c r="J50" s="200"/>
      <c r="K50" s="200"/>
      <c r="L50" s="200"/>
      <c r="M50" s="200"/>
      <c r="N50" s="200"/>
      <c r="O50" s="200"/>
      <c r="P50" s="200"/>
      <c r="Q50" s="200"/>
      <c r="R50" s="200"/>
      <c r="S50" s="200"/>
      <c r="T50" s="200"/>
      <c r="U50" s="200"/>
      <c r="V50" s="200"/>
      <c r="W50" s="200"/>
      <c r="X50" s="200"/>
      <c r="Y50" s="183"/>
      <c r="Z50" s="183"/>
      <c r="AA50" s="200"/>
      <c r="AB50" s="200"/>
      <c r="AC50" s="200"/>
      <c r="AD50" s="200"/>
      <c r="AE50" s="200"/>
      <c r="AF50" s="200"/>
      <c r="AG50" s="200"/>
      <c r="AH50" s="200"/>
      <c r="AI50" s="200"/>
      <c r="AJ50" s="200"/>
      <c r="AK50" s="200"/>
      <c r="AL50" s="200"/>
      <c r="AM50" s="200"/>
      <c r="AN50" s="200"/>
      <c r="AO50" s="200"/>
      <c r="AP50" s="200"/>
      <c r="AQ50" s="200"/>
      <c r="AR50" s="200"/>
      <c r="AS50" s="200"/>
      <c r="AT50" s="200"/>
      <c r="AU50" s="200"/>
    </row>
    <row r="51" spans="1:47" ht="18" customHeight="1" x14ac:dyDescent="0.2">
      <c r="A51" s="200"/>
      <c r="B51" s="200"/>
      <c r="C51" s="2"/>
      <c r="D51" s="87"/>
      <c r="E51" s="87"/>
      <c r="F51" s="87"/>
      <c r="G51" s="200"/>
      <c r="H51" s="200"/>
      <c r="I51" s="213"/>
      <c r="J51" s="213"/>
      <c r="K51" s="213"/>
      <c r="L51" s="213"/>
      <c r="M51" s="213"/>
      <c r="N51" s="213"/>
      <c r="O51" s="213"/>
      <c r="P51" s="213"/>
      <c r="Q51" s="213"/>
      <c r="R51" s="213"/>
      <c r="S51" s="213"/>
      <c r="T51" s="213"/>
      <c r="U51" s="213"/>
      <c r="V51" s="213"/>
      <c r="W51" s="213"/>
      <c r="X51" s="213"/>
      <c r="Y51" s="183"/>
      <c r="Z51" s="183"/>
      <c r="AA51" s="200"/>
      <c r="AB51" s="200"/>
      <c r="AC51" s="200"/>
      <c r="AD51" s="200"/>
      <c r="AE51" s="200"/>
      <c r="AF51" s="200"/>
      <c r="AG51" s="200"/>
      <c r="AH51" s="200"/>
      <c r="AI51" s="200"/>
      <c r="AJ51" s="200"/>
      <c r="AK51" s="200"/>
      <c r="AL51" s="200"/>
      <c r="AM51" s="200"/>
      <c r="AN51" s="200"/>
      <c r="AO51" s="200"/>
      <c r="AP51" s="200"/>
      <c r="AQ51" s="200"/>
      <c r="AR51" s="200"/>
      <c r="AS51" s="200"/>
      <c r="AT51" s="200"/>
      <c r="AU51" s="200"/>
    </row>
    <row r="52" spans="1:47" ht="39" customHeight="1" x14ac:dyDescent="0.2">
      <c r="A52" s="200"/>
      <c r="B52" s="213"/>
      <c r="C52" s="523" t="s">
        <v>551</v>
      </c>
      <c r="D52" s="523"/>
      <c r="E52" s="523"/>
      <c r="F52" s="523"/>
      <c r="G52" s="200"/>
      <c r="H52" s="200"/>
      <c r="I52" s="213"/>
      <c r="J52" s="213"/>
      <c r="K52" s="213"/>
      <c r="L52" s="213"/>
      <c r="M52" s="213"/>
      <c r="N52" s="213"/>
      <c r="O52" s="213"/>
      <c r="P52" s="213"/>
      <c r="Q52" s="213"/>
      <c r="R52" s="213"/>
      <c r="S52" s="213"/>
      <c r="T52" s="213"/>
      <c r="U52" s="213"/>
      <c r="V52" s="213"/>
      <c r="W52" s="213"/>
      <c r="X52" s="213"/>
      <c r="Y52" s="183"/>
      <c r="Z52" s="183"/>
      <c r="AA52" s="200"/>
      <c r="AB52" s="200"/>
      <c r="AC52" s="200"/>
      <c r="AD52" s="200"/>
      <c r="AE52" s="200"/>
      <c r="AF52" s="200"/>
      <c r="AG52" s="200"/>
      <c r="AH52" s="200"/>
      <c r="AI52" s="200"/>
      <c r="AJ52" s="200"/>
      <c r="AK52" s="200"/>
      <c r="AL52" s="200"/>
      <c r="AM52" s="200"/>
      <c r="AN52" s="200"/>
      <c r="AO52" s="200"/>
      <c r="AP52" s="200"/>
      <c r="AQ52" s="200"/>
      <c r="AR52" s="200"/>
      <c r="AS52" s="200"/>
      <c r="AT52" s="200"/>
      <c r="AU52" s="200"/>
    </row>
    <row r="53" spans="1:47" ht="20" x14ac:dyDescent="0.2">
      <c r="A53" s="200"/>
      <c r="B53" s="200"/>
      <c r="C53" s="2"/>
      <c r="D53" s="87"/>
      <c r="E53" s="87"/>
      <c r="F53" s="88"/>
      <c r="G53" s="200"/>
      <c r="H53" s="200"/>
      <c r="I53" s="213"/>
      <c r="J53" s="213"/>
      <c r="K53" s="213"/>
      <c r="L53" s="213"/>
      <c r="M53" s="213"/>
      <c r="N53" s="213"/>
      <c r="O53" s="213"/>
      <c r="P53" s="213"/>
      <c r="Q53" s="213"/>
      <c r="R53" s="213"/>
      <c r="S53" s="213"/>
      <c r="T53" s="213"/>
      <c r="U53" s="213"/>
      <c r="V53" s="213"/>
      <c r="W53" s="213"/>
      <c r="X53" s="213"/>
      <c r="Y53" s="183"/>
      <c r="Z53" s="183"/>
      <c r="AA53" s="200"/>
      <c r="AB53" s="200"/>
      <c r="AC53" s="200"/>
      <c r="AD53" s="200"/>
      <c r="AE53" s="200"/>
      <c r="AF53" s="200"/>
      <c r="AG53" s="200"/>
      <c r="AH53" s="200"/>
      <c r="AI53" s="200"/>
      <c r="AJ53" s="200"/>
      <c r="AK53" s="200"/>
      <c r="AL53" s="200"/>
      <c r="AM53" s="200"/>
      <c r="AN53" s="200"/>
      <c r="AO53" s="200"/>
      <c r="AP53" s="200"/>
      <c r="AQ53" s="200"/>
      <c r="AR53" s="200"/>
      <c r="AS53" s="200"/>
      <c r="AT53" s="200"/>
      <c r="AU53" s="200"/>
    </row>
    <row r="54" spans="1:47" ht="21" thickBot="1" x14ac:dyDescent="0.25">
      <c r="A54" s="200"/>
      <c r="B54" s="213"/>
      <c r="C54" s="2"/>
      <c r="D54" s="336" t="s">
        <v>621</v>
      </c>
      <c r="E54" s="328"/>
      <c r="F54" s="90" t="s">
        <v>728</v>
      </c>
      <c r="G54" s="200"/>
      <c r="H54" s="200"/>
      <c r="I54" s="213"/>
      <c r="J54" s="213"/>
      <c r="K54" s="213"/>
      <c r="L54" s="213"/>
      <c r="M54" s="213"/>
      <c r="N54" s="213"/>
      <c r="O54" s="213"/>
      <c r="P54" s="213"/>
      <c r="Q54" s="213"/>
      <c r="R54" s="213"/>
      <c r="S54" s="213"/>
      <c r="T54" s="213"/>
      <c r="U54" s="213"/>
      <c r="V54" s="213"/>
      <c r="W54" s="213"/>
      <c r="X54" s="213"/>
      <c r="Y54" s="183"/>
      <c r="Z54" s="183"/>
      <c r="AA54" s="200"/>
      <c r="AB54" s="200"/>
      <c r="AC54" s="200"/>
      <c r="AD54" s="200"/>
      <c r="AE54" s="200"/>
      <c r="AF54" s="200"/>
      <c r="AG54" s="200"/>
      <c r="AH54" s="200"/>
      <c r="AI54" s="200"/>
      <c r="AJ54" s="200"/>
      <c r="AK54" s="200"/>
      <c r="AL54" s="200"/>
      <c r="AM54" s="200"/>
      <c r="AN54" s="200"/>
      <c r="AO54" s="200"/>
      <c r="AP54" s="200"/>
      <c r="AQ54" s="200"/>
      <c r="AR54" s="200"/>
      <c r="AS54" s="200"/>
      <c r="AT54" s="200"/>
      <c r="AU54" s="200"/>
    </row>
    <row r="55" spans="1:47" ht="20" x14ac:dyDescent="0.2">
      <c r="A55" s="200"/>
      <c r="B55" s="213"/>
      <c r="C55" s="2"/>
      <c r="D55" s="87"/>
      <c r="E55" s="87"/>
      <c r="F55" s="90"/>
      <c r="G55" s="200"/>
      <c r="H55" s="200"/>
      <c r="I55" s="213"/>
      <c r="J55" s="213"/>
      <c r="K55" s="213"/>
      <c r="L55" s="213"/>
      <c r="M55" s="213"/>
      <c r="N55" s="213"/>
      <c r="O55" s="213"/>
      <c r="P55" s="213"/>
      <c r="Q55" s="213"/>
      <c r="R55" s="213"/>
      <c r="S55" s="213"/>
      <c r="T55" s="213"/>
      <c r="U55" s="213"/>
      <c r="V55" s="213"/>
      <c r="W55" s="213"/>
      <c r="X55" s="213"/>
      <c r="Y55" s="183"/>
      <c r="Z55" s="183"/>
      <c r="AA55" s="200"/>
      <c r="AB55" s="200"/>
      <c r="AC55" s="200"/>
      <c r="AD55" s="200"/>
      <c r="AE55" s="200"/>
      <c r="AF55" s="200"/>
      <c r="AG55" s="200"/>
      <c r="AH55" s="200"/>
      <c r="AI55" s="200"/>
      <c r="AJ55" s="200"/>
      <c r="AK55" s="200"/>
      <c r="AL55" s="200"/>
      <c r="AM55" s="200"/>
      <c r="AN55" s="200"/>
      <c r="AO55" s="200"/>
      <c r="AP55" s="200"/>
      <c r="AQ55" s="200"/>
      <c r="AR55" s="200"/>
      <c r="AS55" s="200"/>
      <c r="AT55" s="200"/>
      <c r="AU55" s="200"/>
    </row>
    <row r="56" spans="1:47" ht="21" thickBot="1" x14ac:dyDescent="0.25">
      <c r="A56" s="200"/>
      <c r="B56" s="213"/>
      <c r="C56" s="2"/>
      <c r="D56" s="336" t="s">
        <v>604</v>
      </c>
      <c r="E56" s="329"/>
      <c r="F56" s="90"/>
      <c r="G56" s="200"/>
      <c r="H56" s="200"/>
      <c r="I56" s="213"/>
      <c r="J56" s="213"/>
      <c r="K56" s="213"/>
      <c r="L56" s="213"/>
      <c r="M56" s="213"/>
      <c r="N56" s="213"/>
      <c r="O56" s="213"/>
      <c r="P56" s="213"/>
      <c r="Q56" s="213"/>
      <c r="R56" s="213"/>
      <c r="S56" s="213"/>
      <c r="T56" s="213"/>
      <c r="U56" s="213"/>
      <c r="V56" s="213"/>
      <c r="W56" s="213"/>
      <c r="X56" s="213"/>
      <c r="Y56" s="183"/>
      <c r="Z56" s="183"/>
      <c r="AA56" s="200"/>
      <c r="AB56" s="200"/>
      <c r="AC56" s="200"/>
      <c r="AD56" s="200"/>
      <c r="AE56" s="200"/>
      <c r="AF56" s="200"/>
      <c r="AG56" s="200"/>
      <c r="AH56" s="200"/>
      <c r="AI56" s="200"/>
      <c r="AJ56" s="200"/>
      <c r="AK56" s="200"/>
      <c r="AL56" s="200"/>
      <c r="AM56" s="200"/>
      <c r="AN56" s="200"/>
      <c r="AO56" s="200"/>
      <c r="AP56" s="200"/>
      <c r="AQ56" s="200"/>
      <c r="AR56" s="200"/>
      <c r="AS56" s="200"/>
      <c r="AT56" s="200"/>
      <c r="AU56" s="200"/>
    </row>
    <row r="57" spans="1:47" ht="21" thickBot="1" x14ac:dyDescent="0.25">
      <c r="A57" s="200"/>
      <c r="B57" s="213"/>
      <c r="C57" s="2"/>
      <c r="D57" s="87"/>
      <c r="E57" s="87"/>
      <c r="F57" s="90"/>
      <c r="G57" s="200"/>
      <c r="H57" s="200"/>
      <c r="I57" s="213"/>
      <c r="J57" s="213"/>
      <c r="K57" s="213"/>
      <c r="L57" s="213"/>
      <c r="M57" s="213"/>
      <c r="N57" s="213"/>
      <c r="O57" s="213"/>
      <c r="P57" s="213"/>
      <c r="Q57" s="213"/>
      <c r="R57" s="213"/>
      <c r="S57" s="213"/>
      <c r="T57" s="213"/>
      <c r="U57" s="213"/>
      <c r="V57" s="213"/>
      <c r="W57" s="213"/>
      <c r="X57" s="213"/>
      <c r="Y57" s="183"/>
      <c r="Z57" s="183"/>
      <c r="AA57" s="200"/>
      <c r="AB57" s="200"/>
      <c r="AC57" s="200"/>
      <c r="AD57" s="200"/>
      <c r="AE57" s="200"/>
      <c r="AF57" s="200"/>
      <c r="AG57" s="200"/>
      <c r="AH57" s="200"/>
      <c r="AI57" s="200"/>
      <c r="AJ57" s="200"/>
      <c r="AK57" s="200"/>
      <c r="AL57" s="200"/>
      <c r="AM57" s="200"/>
      <c r="AN57" s="200"/>
      <c r="AO57" s="200"/>
      <c r="AP57" s="200"/>
      <c r="AQ57" s="200"/>
      <c r="AR57" s="200"/>
      <c r="AS57" s="200"/>
      <c r="AT57" s="200"/>
      <c r="AU57" s="200"/>
    </row>
    <row r="58" spans="1:47" ht="21" thickBot="1" x14ac:dyDescent="0.25">
      <c r="A58" s="200"/>
      <c r="B58" s="213"/>
      <c r="C58" s="2"/>
      <c r="D58" s="87" t="s">
        <v>638</v>
      </c>
      <c r="E58" s="109"/>
      <c r="F58" s="120" t="str">
        <f>IF(E56="custom",IF(ISBLANK(E58),"please specify the value of the Custom land disturbance factor","% of area disturbed/ year"),"")</f>
        <v/>
      </c>
      <c r="G58" s="200"/>
      <c r="H58" s="200"/>
      <c r="I58" s="213"/>
      <c r="J58" s="213"/>
      <c r="K58" s="213"/>
      <c r="L58" s="213"/>
      <c r="M58" s="213"/>
      <c r="N58" s="213"/>
      <c r="O58" s="183"/>
      <c r="P58" s="183"/>
      <c r="Q58" s="183"/>
      <c r="R58" s="183"/>
      <c r="S58" s="183"/>
      <c r="T58" s="183"/>
      <c r="U58" s="183"/>
      <c r="V58" s="183"/>
      <c r="W58" s="200"/>
      <c r="X58" s="183"/>
      <c r="Y58" s="183"/>
      <c r="Z58" s="183"/>
      <c r="AA58" s="200"/>
      <c r="AB58" s="200"/>
      <c r="AC58" s="200"/>
      <c r="AD58" s="200"/>
      <c r="AE58" s="200"/>
      <c r="AF58" s="200"/>
      <c r="AG58" s="200"/>
      <c r="AH58" s="200"/>
      <c r="AI58" s="200"/>
      <c r="AJ58" s="200"/>
      <c r="AK58" s="200"/>
      <c r="AL58" s="200"/>
      <c r="AM58" s="200"/>
      <c r="AN58" s="200"/>
      <c r="AO58" s="200"/>
      <c r="AP58" s="200"/>
      <c r="AQ58" s="200"/>
      <c r="AR58" s="200"/>
      <c r="AS58" s="200"/>
      <c r="AT58" s="200"/>
      <c r="AU58" s="200"/>
    </row>
    <row r="59" spans="1:47" ht="20" x14ac:dyDescent="0.2">
      <c r="A59" s="200"/>
      <c r="B59" s="213"/>
      <c r="C59" s="2"/>
      <c r="D59" s="87" t="s">
        <v>555</v>
      </c>
      <c r="E59" s="99" t="str">
        <f>IFERROR(IF(E56="Custom",E58,VLOOKUP(E56,'3.0. Lists'!C50:D52,2,0)),"")</f>
        <v/>
      </c>
      <c r="F59" s="90" t="s">
        <v>727</v>
      </c>
      <c r="G59" s="200"/>
      <c r="H59" s="200"/>
      <c r="I59" s="213"/>
      <c r="J59" s="213"/>
      <c r="K59" s="213"/>
      <c r="L59" s="213"/>
      <c r="M59" s="213"/>
      <c r="N59" s="213"/>
      <c r="O59" s="183"/>
      <c r="P59" s="183"/>
      <c r="Q59" s="183"/>
      <c r="R59" s="183"/>
      <c r="S59" s="183"/>
      <c r="T59" s="183"/>
      <c r="U59" s="183"/>
      <c r="V59" s="183"/>
      <c r="W59" s="200"/>
      <c r="X59" s="183"/>
      <c r="Y59" s="183"/>
      <c r="Z59" s="183"/>
      <c r="AA59" s="200"/>
      <c r="AB59" s="200"/>
      <c r="AC59" s="200"/>
      <c r="AD59" s="200"/>
      <c r="AE59" s="200"/>
      <c r="AF59" s="200"/>
      <c r="AG59" s="200"/>
      <c r="AH59" s="200"/>
      <c r="AI59" s="200"/>
      <c r="AJ59" s="200"/>
      <c r="AK59" s="200"/>
      <c r="AL59" s="200"/>
      <c r="AM59" s="200"/>
      <c r="AN59" s="200"/>
      <c r="AO59" s="200"/>
      <c r="AP59" s="200"/>
      <c r="AQ59" s="200"/>
      <c r="AR59" s="200"/>
      <c r="AS59" s="200"/>
      <c r="AT59" s="200"/>
      <c r="AU59" s="200"/>
    </row>
    <row r="60" spans="1:47" ht="20" x14ac:dyDescent="0.2">
      <c r="A60" s="183"/>
      <c r="B60" s="213"/>
      <c r="C60" s="2"/>
      <c r="D60" s="87"/>
      <c r="E60" s="87"/>
      <c r="F60" s="90"/>
      <c r="G60" s="183"/>
      <c r="H60" s="200"/>
      <c r="I60" s="183"/>
      <c r="J60" s="183"/>
      <c r="K60" s="183"/>
      <c r="L60" s="232"/>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row>
    <row r="61" spans="1:47" ht="20" x14ac:dyDescent="0.2">
      <c r="A61" s="200"/>
      <c r="B61" s="213"/>
      <c r="C61" s="54"/>
      <c r="D61" s="87" t="s">
        <v>553</v>
      </c>
      <c r="E61" s="101">
        <f>'2.0. Land Assumptions'!L19</f>
        <v>18</v>
      </c>
      <c r="F61" s="90" t="s">
        <v>531</v>
      </c>
      <c r="G61" s="200"/>
      <c r="H61" s="200"/>
      <c r="I61" s="213"/>
      <c r="J61" s="213"/>
      <c r="K61" s="213"/>
      <c r="L61" s="213"/>
      <c r="M61" s="213"/>
      <c r="N61" s="213"/>
      <c r="O61" s="183"/>
      <c r="P61" s="183"/>
      <c r="Q61" s="183"/>
      <c r="R61" s="183"/>
      <c r="S61" s="183"/>
      <c r="T61" s="183"/>
      <c r="U61" s="183"/>
      <c r="V61" s="183"/>
      <c r="W61" s="200"/>
      <c r="X61" s="183"/>
      <c r="Y61" s="183"/>
      <c r="Z61" s="183"/>
      <c r="AA61" s="200"/>
      <c r="AB61" s="200"/>
      <c r="AC61" s="200"/>
      <c r="AD61" s="200"/>
      <c r="AE61" s="200"/>
      <c r="AF61" s="200"/>
      <c r="AG61" s="200"/>
      <c r="AH61" s="200"/>
      <c r="AI61" s="200"/>
      <c r="AJ61" s="200"/>
      <c r="AK61" s="200"/>
      <c r="AL61" s="200"/>
      <c r="AM61" s="200"/>
      <c r="AN61" s="200"/>
      <c r="AO61" s="200"/>
      <c r="AP61" s="200"/>
      <c r="AQ61" s="200"/>
      <c r="AR61" s="200"/>
      <c r="AS61" s="200"/>
      <c r="AT61" s="200"/>
      <c r="AU61" s="200"/>
    </row>
    <row r="62" spans="1:47" ht="20" x14ac:dyDescent="0.2">
      <c r="A62" s="200"/>
      <c r="B62" s="213"/>
      <c r="C62" s="2"/>
      <c r="D62" s="87" t="s">
        <v>637</v>
      </c>
      <c r="E62" s="101" t="str">
        <f>IFERROR(E59*(MIN(E61,E19-E17)),"")</f>
        <v/>
      </c>
      <c r="F62" s="90" t="s">
        <v>554</v>
      </c>
      <c r="G62" s="200"/>
      <c r="H62" s="200"/>
      <c r="I62" s="213"/>
      <c r="J62" s="213"/>
      <c r="K62" s="213"/>
      <c r="L62" s="266"/>
      <c r="M62" s="213"/>
      <c r="N62" s="213"/>
      <c r="O62" s="183"/>
      <c r="P62" s="183"/>
      <c r="Q62" s="183"/>
      <c r="R62" s="183"/>
      <c r="S62" s="183"/>
      <c r="T62" s="183"/>
      <c r="U62" s="183"/>
      <c r="V62" s="183"/>
      <c r="W62" s="183"/>
      <c r="X62" s="183"/>
      <c r="Y62" s="183"/>
      <c r="Z62" s="183"/>
      <c r="AA62" s="200"/>
      <c r="AB62" s="200"/>
      <c r="AC62" s="200"/>
      <c r="AD62" s="200"/>
      <c r="AE62" s="200"/>
      <c r="AF62" s="200"/>
      <c r="AG62" s="200"/>
      <c r="AH62" s="200"/>
      <c r="AI62" s="200"/>
      <c r="AJ62" s="200"/>
      <c r="AK62" s="200"/>
      <c r="AL62" s="200"/>
      <c r="AM62" s="200"/>
      <c r="AN62" s="200"/>
      <c r="AO62" s="200"/>
      <c r="AP62" s="200"/>
      <c r="AQ62" s="200"/>
      <c r="AR62" s="200"/>
      <c r="AS62" s="200"/>
      <c r="AT62" s="200"/>
      <c r="AU62" s="200"/>
    </row>
    <row r="63" spans="1:47" ht="20" x14ac:dyDescent="0.2">
      <c r="A63" s="200"/>
      <c r="B63" s="213"/>
      <c r="C63" s="2"/>
      <c r="D63" s="87" t="s">
        <v>827</v>
      </c>
      <c r="E63" s="102" t="str">
        <f>IFERROR(E59*(E19-E17),"")</f>
        <v/>
      </c>
      <c r="F63" s="90" t="s">
        <v>554</v>
      </c>
      <c r="G63" s="200"/>
      <c r="H63" s="200"/>
      <c r="I63" s="213"/>
      <c r="J63" s="213"/>
      <c r="K63" s="213"/>
      <c r="L63" s="213"/>
      <c r="M63" s="213"/>
      <c r="N63" s="213"/>
      <c r="O63" s="183"/>
      <c r="P63" s="183"/>
      <c r="Q63" s="183"/>
      <c r="R63" s="183"/>
      <c r="S63" s="183"/>
      <c r="T63" s="183"/>
      <c r="U63" s="183"/>
      <c r="V63" s="183"/>
      <c r="W63" s="183"/>
      <c r="X63" s="183"/>
      <c r="Y63" s="183"/>
      <c r="Z63" s="183"/>
      <c r="AA63" s="200"/>
      <c r="AB63" s="200"/>
      <c r="AC63" s="200"/>
      <c r="AD63" s="200"/>
      <c r="AE63" s="200"/>
      <c r="AF63" s="200"/>
      <c r="AG63" s="200"/>
      <c r="AH63" s="200"/>
      <c r="AI63" s="200"/>
      <c r="AJ63" s="200"/>
      <c r="AK63" s="200"/>
      <c r="AL63" s="200"/>
      <c r="AM63" s="200"/>
      <c r="AN63" s="200"/>
      <c r="AO63" s="200"/>
      <c r="AP63" s="200"/>
      <c r="AQ63" s="200"/>
      <c r="AR63" s="200"/>
      <c r="AS63" s="200"/>
      <c r="AT63" s="200"/>
      <c r="AU63" s="200"/>
    </row>
    <row r="64" spans="1:47" ht="20" x14ac:dyDescent="0.2">
      <c r="A64" s="200"/>
      <c r="B64" s="213"/>
      <c r="C64" s="2"/>
      <c r="D64" s="87"/>
      <c r="E64" s="87"/>
      <c r="F64" s="90"/>
      <c r="G64" s="183"/>
      <c r="H64" s="200"/>
      <c r="I64" s="213"/>
      <c r="J64" s="213"/>
      <c r="K64" s="213"/>
      <c r="L64" s="213"/>
      <c r="M64" s="213"/>
      <c r="N64" s="213"/>
      <c r="O64" s="183"/>
      <c r="P64" s="183"/>
      <c r="Q64" s="183"/>
      <c r="R64" s="183"/>
      <c r="S64" s="183"/>
      <c r="T64" s="183"/>
      <c r="U64" s="183"/>
      <c r="V64" s="183"/>
      <c r="W64" s="183"/>
      <c r="X64" s="183"/>
      <c r="Y64" s="183"/>
      <c r="Z64" s="183"/>
      <c r="AA64" s="200"/>
      <c r="AB64" s="200"/>
      <c r="AC64" s="200"/>
      <c r="AD64" s="200"/>
      <c r="AE64" s="200"/>
      <c r="AF64" s="200"/>
      <c r="AG64" s="200"/>
      <c r="AH64" s="200"/>
      <c r="AI64" s="200"/>
      <c r="AJ64" s="200"/>
      <c r="AK64" s="200"/>
      <c r="AL64" s="200"/>
      <c r="AM64" s="200"/>
      <c r="AN64" s="200"/>
      <c r="AO64" s="200"/>
      <c r="AP64" s="200"/>
      <c r="AQ64" s="200"/>
      <c r="AR64" s="200"/>
      <c r="AS64" s="200"/>
      <c r="AT64" s="200"/>
      <c r="AU64" s="200"/>
    </row>
    <row r="65" spans="1:47" ht="20" x14ac:dyDescent="0.2">
      <c r="A65" s="200"/>
      <c r="B65" s="213"/>
      <c r="C65" s="2"/>
      <c r="D65" s="79" t="s">
        <v>725</v>
      </c>
      <c r="E65" s="100" t="str">
        <f>IFERROR(VLOOKUP(E10,'2.0. Land Assumptions'!C$13:I$226,7,0),"")</f>
        <v/>
      </c>
      <c r="F65" s="90" t="s">
        <v>729</v>
      </c>
      <c r="G65" s="183"/>
      <c r="H65" s="200"/>
      <c r="I65" s="213"/>
      <c r="J65" s="213"/>
      <c r="K65" s="213"/>
      <c r="L65" s="213"/>
      <c r="M65" s="213"/>
      <c r="N65" s="213"/>
      <c r="O65" s="183"/>
      <c r="P65" s="183"/>
      <c r="Q65" s="183"/>
      <c r="R65" s="183"/>
      <c r="S65" s="183"/>
      <c r="T65" s="183"/>
      <c r="U65" s="183"/>
      <c r="V65" s="183"/>
      <c r="W65" s="183"/>
      <c r="X65" s="183"/>
      <c r="Y65" s="183"/>
      <c r="Z65" s="183"/>
      <c r="AA65" s="200"/>
      <c r="AB65" s="200"/>
      <c r="AC65" s="200"/>
      <c r="AD65" s="200"/>
      <c r="AE65" s="200"/>
      <c r="AF65" s="200"/>
      <c r="AG65" s="200"/>
      <c r="AH65" s="200"/>
      <c r="AI65" s="200"/>
      <c r="AJ65" s="200"/>
      <c r="AK65" s="200"/>
      <c r="AL65" s="200"/>
      <c r="AM65" s="200"/>
      <c r="AN65" s="200"/>
      <c r="AO65" s="200"/>
      <c r="AP65" s="200"/>
      <c r="AQ65" s="200"/>
      <c r="AR65" s="200"/>
      <c r="AS65" s="200"/>
      <c r="AT65" s="200"/>
      <c r="AU65" s="200"/>
    </row>
    <row r="66" spans="1:47" ht="20" x14ac:dyDescent="0.2">
      <c r="A66" s="200"/>
      <c r="B66" s="213"/>
      <c r="C66" s="87"/>
      <c r="D66" s="87"/>
      <c r="E66" s="87"/>
      <c r="F66" s="87"/>
      <c r="G66" s="183"/>
      <c r="H66" s="200"/>
      <c r="I66" s="213"/>
      <c r="J66" s="213"/>
      <c r="K66" s="213"/>
      <c r="L66" s="213"/>
      <c r="M66" s="213"/>
      <c r="N66" s="213"/>
      <c r="O66" s="213"/>
      <c r="P66" s="213"/>
      <c r="Q66" s="213"/>
      <c r="R66" s="213"/>
      <c r="S66" s="213"/>
      <c r="T66" s="213"/>
      <c r="U66" s="213"/>
      <c r="V66" s="213"/>
      <c r="W66" s="213"/>
      <c r="X66" s="213"/>
      <c r="Y66" s="213"/>
      <c r="Z66" s="213"/>
      <c r="AA66" s="200"/>
      <c r="AB66" s="200"/>
      <c r="AC66" s="200"/>
      <c r="AD66" s="200"/>
      <c r="AE66" s="200"/>
      <c r="AF66" s="200"/>
      <c r="AG66" s="200"/>
      <c r="AH66" s="200"/>
      <c r="AI66" s="200"/>
      <c r="AJ66" s="200"/>
      <c r="AK66" s="200"/>
      <c r="AL66" s="200"/>
      <c r="AM66" s="200"/>
      <c r="AN66" s="200"/>
      <c r="AO66" s="200"/>
      <c r="AP66" s="200"/>
      <c r="AQ66" s="200"/>
      <c r="AR66" s="200"/>
      <c r="AS66" s="200"/>
      <c r="AT66" s="200"/>
      <c r="AU66" s="200"/>
    </row>
    <row r="67" spans="1:47" ht="20" x14ac:dyDescent="0.2">
      <c r="A67" s="200"/>
      <c r="B67" s="213"/>
      <c r="C67" s="87"/>
      <c r="D67" s="87"/>
      <c r="E67" s="87"/>
      <c r="F67" s="88"/>
      <c r="G67" s="183"/>
      <c r="H67" s="200"/>
      <c r="I67" s="213"/>
      <c r="J67" s="213"/>
      <c r="K67" s="213"/>
      <c r="L67" s="267"/>
      <c r="M67" s="213"/>
      <c r="N67" s="213"/>
      <c r="O67" s="213"/>
      <c r="P67" s="213"/>
      <c r="Q67" s="213"/>
      <c r="R67" s="213"/>
      <c r="S67" s="213"/>
      <c r="T67" s="213"/>
      <c r="U67" s="213"/>
      <c r="V67" s="213"/>
      <c r="W67" s="213"/>
      <c r="X67" s="213"/>
      <c r="Y67" s="213"/>
      <c r="Z67" s="213"/>
      <c r="AA67" s="200"/>
      <c r="AB67" s="200"/>
      <c r="AC67" s="200"/>
      <c r="AD67" s="200"/>
      <c r="AE67" s="200"/>
      <c r="AF67" s="200"/>
      <c r="AG67" s="200"/>
      <c r="AH67" s="200"/>
      <c r="AI67" s="200"/>
      <c r="AJ67" s="200"/>
      <c r="AK67" s="200"/>
      <c r="AL67" s="200"/>
      <c r="AM67" s="200"/>
      <c r="AN67" s="200"/>
      <c r="AO67" s="200"/>
      <c r="AP67" s="200"/>
      <c r="AQ67" s="200"/>
      <c r="AR67" s="200"/>
      <c r="AS67" s="200"/>
      <c r="AT67" s="200"/>
      <c r="AU67" s="200"/>
    </row>
    <row r="68" spans="1:47" ht="20" x14ac:dyDescent="0.2">
      <c r="A68" s="200"/>
      <c r="B68" s="213"/>
      <c r="C68" s="213"/>
      <c r="D68" s="256"/>
      <c r="E68" s="256"/>
      <c r="F68" s="256"/>
      <c r="G68" s="213"/>
      <c r="H68" s="213"/>
      <c r="I68" s="213"/>
      <c r="J68" s="213"/>
      <c r="K68" s="213"/>
      <c r="L68" s="213"/>
      <c r="M68" s="213"/>
      <c r="N68" s="213"/>
      <c r="O68" s="213"/>
      <c r="P68" s="213"/>
      <c r="Q68" s="213"/>
      <c r="R68" s="213"/>
      <c r="S68" s="213"/>
      <c r="T68" s="213"/>
      <c r="U68" s="213"/>
      <c r="V68" s="213"/>
      <c r="W68" s="213"/>
      <c r="X68" s="213"/>
      <c r="Y68" s="213"/>
      <c r="Z68" s="213"/>
      <c r="AA68" s="200"/>
      <c r="AB68" s="200"/>
      <c r="AC68" s="200"/>
      <c r="AD68" s="200"/>
      <c r="AE68" s="200"/>
      <c r="AF68" s="200"/>
      <c r="AG68" s="200"/>
      <c r="AH68" s="200"/>
      <c r="AI68" s="200"/>
      <c r="AJ68" s="200"/>
      <c r="AK68" s="200"/>
      <c r="AL68" s="200"/>
      <c r="AM68" s="200"/>
      <c r="AN68" s="200"/>
      <c r="AO68" s="200"/>
      <c r="AP68" s="200"/>
      <c r="AQ68" s="200"/>
      <c r="AR68" s="200"/>
      <c r="AS68" s="200"/>
      <c r="AT68" s="200"/>
      <c r="AU68" s="200"/>
    </row>
    <row r="69" spans="1:47" ht="20" x14ac:dyDescent="0.2">
      <c r="A69" s="200"/>
      <c r="B69" s="213"/>
      <c r="C69" s="213"/>
      <c r="D69" s="256"/>
      <c r="E69" s="256"/>
      <c r="F69" s="256"/>
      <c r="G69" s="213"/>
      <c r="H69" s="213"/>
      <c r="I69" s="213"/>
      <c r="J69" s="213"/>
      <c r="K69" s="213"/>
      <c r="L69" s="213"/>
      <c r="M69" s="213"/>
      <c r="N69" s="213"/>
      <c r="O69" s="213"/>
      <c r="P69" s="213"/>
      <c r="Q69" s="213"/>
      <c r="R69" s="213"/>
      <c r="S69" s="213"/>
      <c r="T69" s="213"/>
      <c r="U69" s="213"/>
      <c r="V69" s="213"/>
      <c r="W69" s="213"/>
      <c r="X69" s="213"/>
      <c r="Y69" s="213"/>
      <c r="Z69" s="213"/>
      <c r="AA69" s="200"/>
      <c r="AB69" s="200"/>
      <c r="AC69" s="200"/>
      <c r="AD69" s="200"/>
      <c r="AE69" s="200"/>
      <c r="AF69" s="200"/>
      <c r="AG69" s="200"/>
      <c r="AH69" s="200"/>
      <c r="AI69" s="200"/>
      <c r="AJ69" s="200"/>
      <c r="AK69" s="200"/>
      <c r="AL69" s="200"/>
      <c r="AM69" s="200"/>
      <c r="AN69" s="200"/>
      <c r="AO69" s="200"/>
      <c r="AP69" s="200"/>
      <c r="AQ69" s="200"/>
      <c r="AR69" s="200"/>
      <c r="AS69" s="200"/>
      <c r="AT69" s="200"/>
      <c r="AU69" s="200"/>
    </row>
    <row r="70" spans="1:47" ht="20" x14ac:dyDescent="0.2">
      <c r="A70" s="200"/>
      <c r="B70" s="213"/>
      <c r="C70" s="213"/>
      <c r="D70" s="256"/>
      <c r="E70" s="256"/>
      <c r="F70" s="256"/>
      <c r="G70" s="213"/>
      <c r="H70" s="213"/>
      <c r="I70" s="213"/>
      <c r="J70" s="213"/>
      <c r="K70" s="213"/>
      <c r="L70" s="213"/>
      <c r="M70" s="213"/>
      <c r="N70" s="213"/>
      <c r="O70" s="213"/>
      <c r="P70" s="213"/>
      <c r="Q70" s="213"/>
      <c r="R70" s="213"/>
      <c r="S70" s="213"/>
      <c r="T70" s="213"/>
      <c r="U70" s="213"/>
      <c r="V70" s="213"/>
      <c r="W70" s="213"/>
      <c r="X70" s="213"/>
      <c r="Y70" s="213"/>
      <c r="Z70" s="213"/>
      <c r="AA70" s="200"/>
      <c r="AB70" s="200"/>
      <c r="AC70" s="200"/>
      <c r="AD70" s="200"/>
      <c r="AE70" s="200"/>
      <c r="AF70" s="200"/>
      <c r="AG70" s="200"/>
      <c r="AH70" s="200"/>
      <c r="AI70" s="200"/>
      <c r="AJ70" s="200"/>
      <c r="AK70" s="200"/>
      <c r="AL70" s="200"/>
      <c r="AM70" s="200"/>
      <c r="AN70" s="200"/>
      <c r="AO70" s="200"/>
      <c r="AP70" s="200"/>
      <c r="AQ70" s="200"/>
      <c r="AR70" s="200"/>
      <c r="AS70" s="200"/>
      <c r="AT70" s="200"/>
      <c r="AU70" s="200"/>
    </row>
    <row r="71" spans="1:47" ht="20" x14ac:dyDescent="0.2">
      <c r="A71" s="200"/>
      <c r="B71" s="213"/>
      <c r="C71" s="213"/>
      <c r="D71" s="256"/>
      <c r="E71" s="256"/>
      <c r="F71" s="256"/>
      <c r="G71" s="213"/>
      <c r="H71" s="213"/>
      <c r="I71" s="213"/>
      <c r="J71" s="213"/>
      <c r="K71" s="213"/>
      <c r="L71" s="213"/>
      <c r="M71" s="213"/>
      <c r="N71" s="213"/>
      <c r="O71" s="213"/>
      <c r="P71" s="213"/>
      <c r="Q71" s="213"/>
      <c r="R71" s="213"/>
      <c r="S71" s="213"/>
      <c r="T71" s="213"/>
      <c r="U71" s="213"/>
      <c r="V71" s="213"/>
      <c r="W71" s="213"/>
      <c r="X71" s="213"/>
      <c r="Y71" s="213"/>
      <c r="Z71" s="213"/>
      <c r="AA71" s="200"/>
      <c r="AB71" s="200"/>
      <c r="AC71" s="200"/>
      <c r="AD71" s="200"/>
      <c r="AE71" s="200"/>
      <c r="AF71" s="200"/>
      <c r="AG71" s="200"/>
      <c r="AH71" s="200"/>
      <c r="AI71" s="200"/>
      <c r="AJ71" s="200"/>
      <c r="AK71" s="200"/>
      <c r="AL71" s="200"/>
      <c r="AM71" s="200"/>
      <c r="AN71" s="200"/>
      <c r="AO71" s="200"/>
      <c r="AP71" s="200"/>
      <c r="AQ71" s="200"/>
      <c r="AR71" s="200"/>
      <c r="AS71" s="200"/>
      <c r="AT71" s="200"/>
      <c r="AU71" s="200"/>
    </row>
    <row r="72" spans="1:47" ht="20" x14ac:dyDescent="0.2">
      <c r="A72" s="200"/>
      <c r="B72" s="213"/>
      <c r="C72" s="213"/>
      <c r="D72" s="256"/>
      <c r="E72" s="256"/>
      <c r="F72" s="256"/>
      <c r="G72" s="213"/>
      <c r="H72" s="213"/>
      <c r="I72" s="213"/>
      <c r="J72" s="213"/>
      <c r="K72" s="213"/>
      <c r="L72" s="213"/>
      <c r="M72" s="213"/>
      <c r="N72" s="213"/>
      <c r="O72" s="213"/>
      <c r="P72" s="213"/>
      <c r="Q72" s="213"/>
      <c r="R72" s="213"/>
      <c r="S72" s="213"/>
      <c r="T72" s="213"/>
      <c r="U72" s="213"/>
      <c r="V72" s="213"/>
      <c r="W72" s="213"/>
      <c r="X72" s="213"/>
      <c r="Y72" s="213"/>
      <c r="Z72" s="213"/>
      <c r="AA72" s="200"/>
      <c r="AB72" s="200"/>
      <c r="AC72" s="200"/>
      <c r="AD72" s="200"/>
      <c r="AE72" s="200"/>
      <c r="AF72" s="200"/>
      <c r="AG72" s="200"/>
      <c r="AH72" s="200"/>
      <c r="AI72" s="200"/>
      <c r="AJ72" s="200"/>
      <c r="AK72" s="200"/>
      <c r="AL72" s="200"/>
      <c r="AM72" s="200"/>
      <c r="AN72" s="200"/>
      <c r="AO72" s="200"/>
      <c r="AP72" s="200"/>
      <c r="AQ72" s="200"/>
      <c r="AR72" s="200"/>
      <c r="AS72" s="200"/>
      <c r="AT72" s="200"/>
      <c r="AU72" s="200"/>
    </row>
    <row r="73" spans="1:47" ht="20" x14ac:dyDescent="0.2">
      <c r="A73" s="200"/>
      <c r="B73" s="213"/>
      <c r="C73" s="213"/>
      <c r="D73" s="256"/>
      <c r="E73" s="256"/>
      <c r="F73" s="256"/>
      <c r="G73" s="213"/>
      <c r="H73" s="213"/>
      <c r="I73" s="213"/>
      <c r="J73" s="213"/>
      <c r="K73" s="213"/>
      <c r="L73" s="213"/>
      <c r="M73" s="213"/>
      <c r="N73" s="213"/>
      <c r="O73" s="213"/>
      <c r="P73" s="213"/>
      <c r="Q73" s="213"/>
      <c r="R73" s="213"/>
      <c r="S73" s="213"/>
      <c r="T73" s="213"/>
      <c r="U73" s="213"/>
      <c r="V73" s="213"/>
      <c r="W73" s="213"/>
      <c r="X73" s="213"/>
      <c r="Y73" s="213"/>
      <c r="Z73" s="213"/>
      <c r="AA73" s="200"/>
      <c r="AB73" s="200"/>
      <c r="AC73" s="200"/>
      <c r="AD73" s="200"/>
      <c r="AE73" s="200"/>
      <c r="AF73" s="200"/>
      <c r="AG73" s="200"/>
      <c r="AH73" s="200"/>
      <c r="AI73" s="200"/>
      <c r="AJ73" s="200"/>
      <c r="AK73" s="200"/>
      <c r="AL73" s="200"/>
      <c r="AM73" s="200"/>
      <c r="AN73" s="200"/>
      <c r="AO73" s="200"/>
      <c r="AP73" s="200"/>
      <c r="AQ73" s="200"/>
      <c r="AR73" s="200"/>
      <c r="AS73" s="200"/>
      <c r="AT73" s="200"/>
      <c r="AU73" s="200"/>
    </row>
    <row r="74" spans="1:47" ht="20" x14ac:dyDescent="0.2">
      <c r="A74" s="200"/>
      <c r="B74" s="213"/>
      <c r="C74" s="213"/>
      <c r="D74" s="256"/>
      <c r="E74" s="256"/>
      <c r="F74" s="256"/>
      <c r="G74" s="213"/>
      <c r="H74" s="213"/>
      <c r="I74" s="213"/>
      <c r="J74" s="213"/>
      <c r="K74" s="213"/>
      <c r="L74" s="213"/>
      <c r="M74" s="213"/>
      <c r="N74" s="213"/>
      <c r="O74" s="213"/>
      <c r="P74" s="213"/>
      <c r="Q74" s="213"/>
      <c r="R74" s="213"/>
      <c r="S74" s="213"/>
      <c r="T74" s="213"/>
      <c r="U74" s="213"/>
      <c r="V74" s="213"/>
      <c r="W74" s="213"/>
      <c r="X74" s="213"/>
      <c r="Y74" s="213"/>
      <c r="Z74" s="213"/>
      <c r="AA74" s="200"/>
      <c r="AB74" s="200"/>
      <c r="AC74" s="200"/>
      <c r="AD74" s="200"/>
      <c r="AE74" s="200"/>
      <c r="AF74" s="200"/>
      <c r="AG74" s="200"/>
      <c r="AH74" s="200"/>
      <c r="AI74" s="200"/>
      <c r="AJ74" s="200"/>
      <c r="AK74" s="200"/>
      <c r="AL74" s="200"/>
      <c r="AM74" s="200"/>
      <c r="AN74" s="200"/>
      <c r="AO74" s="200"/>
      <c r="AP74" s="200"/>
      <c r="AQ74" s="200"/>
      <c r="AR74" s="200"/>
      <c r="AS74" s="200"/>
      <c r="AT74" s="200"/>
      <c r="AU74" s="200"/>
    </row>
    <row r="75" spans="1:47" hidden="1" x14ac:dyDescent="0.2">
      <c r="A75" s="200"/>
      <c r="B75" s="200"/>
      <c r="C75" s="200"/>
      <c r="D75" s="202"/>
      <c r="E75" s="202"/>
      <c r="F75" s="241"/>
      <c r="G75" s="183"/>
      <c r="H75" s="183"/>
      <c r="I75" s="183"/>
      <c r="J75" s="183"/>
      <c r="K75" s="183"/>
      <c r="L75" s="183"/>
      <c r="M75" s="183"/>
      <c r="N75" s="183"/>
      <c r="O75" s="183"/>
      <c r="P75" s="183"/>
      <c r="Q75" s="183"/>
      <c r="R75" s="183"/>
      <c r="S75" s="183"/>
      <c r="T75" s="183"/>
      <c r="U75" s="183"/>
      <c r="V75" s="183"/>
      <c r="W75" s="183"/>
      <c r="X75" s="200"/>
      <c r="Y75" s="200"/>
      <c r="Z75" s="200"/>
      <c r="AA75" s="200"/>
      <c r="AB75" s="200"/>
      <c r="AC75" s="200"/>
      <c r="AD75" s="200"/>
      <c r="AE75" s="200"/>
      <c r="AF75" s="200"/>
      <c r="AG75" s="200"/>
      <c r="AH75" s="200"/>
      <c r="AI75" s="200"/>
      <c r="AJ75" s="200"/>
      <c r="AK75" s="200"/>
      <c r="AL75" s="200"/>
      <c r="AM75" s="200"/>
      <c r="AN75" s="200"/>
      <c r="AO75" s="200"/>
      <c r="AP75" s="200"/>
      <c r="AQ75" s="200"/>
      <c r="AR75" s="200"/>
      <c r="AS75" s="200"/>
      <c r="AT75" s="200"/>
      <c r="AU75" s="200"/>
    </row>
    <row r="76" spans="1:47" ht="16" hidden="1" x14ac:dyDescent="0.2">
      <c r="A76" s="200"/>
      <c r="B76" s="200"/>
      <c r="C76" s="200"/>
      <c r="D76" s="200"/>
      <c r="E76" s="200"/>
      <c r="F76" s="200"/>
      <c r="G76" s="200"/>
      <c r="H76" s="200"/>
      <c r="I76" s="183"/>
      <c r="J76" s="183"/>
      <c r="K76" s="183"/>
      <c r="L76" s="183"/>
      <c r="M76" s="183"/>
      <c r="N76" s="183"/>
      <c r="O76" s="183"/>
      <c r="P76" s="183"/>
      <c r="Q76" s="183"/>
      <c r="R76" s="183"/>
      <c r="S76" s="183"/>
      <c r="T76" s="183"/>
      <c r="U76" s="183"/>
      <c r="V76" s="183"/>
      <c r="W76" s="183"/>
      <c r="X76" s="200"/>
      <c r="Y76" s="200"/>
      <c r="Z76" s="200"/>
      <c r="AA76" s="200"/>
      <c r="AB76" s="200"/>
      <c r="AC76" s="200"/>
      <c r="AD76" s="200"/>
      <c r="AE76" s="200"/>
      <c r="AF76" s="200"/>
      <c r="AG76" s="200"/>
      <c r="AH76" s="200"/>
      <c r="AI76" s="200"/>
      <c r="AJ76" s="200"/>
      <c r="AK76" s="200"/>
      <c r="AL76" s="200"/>
      <c r="AM76" s="200"/>
      <c r="AN76" s="200"/>
      <c r="AO76" s="200"/>
      <c r="AP76" s="200"/>
      <c r="AQ76" s="200"/>
      <c r="AR76" s="200"/>
      <c r="AS76" s="200"/>
      <c r="AT76" s="200"/>
      <c r="AU76" s="200"/>
    </row>
    <row r="77" spans="1:47" ht="16" hidden="1" x14ac:dyDescent="0.2">
      <c r="A77" s="200"/>
      <c r="B77" s="200"/>
      <c r="C77" s="200"/>
      <c r="D77" s="200"/>
      <c r="E77" s="200"/>
      <c r="F77" s="200"/>
      <c r="G77" s="200"/>
      <c r="H77" s="200"/>
      <c r="I77" s="183"/>
      <c r="J77" s="183"/>
      <c r="K77" s="183"/>
      <c r="L77" s="183"/>
      <c r="M77" s="183"/>
      <c r="N77" s="183"/>
      <c r="O77" s="183"/>
      <c r="P77" s="183"/>
      <c r="Q77" s="183"/>
      <c r="R77" s="183"/>
      <c r="S77" s="183"/>
      <c r="T77" s="183"/>
      <c r="U77" s="183"/>
      <c r="V77" s="183"/>
      <c r="W77" s="200"/>
      <c r="X77" s="200"/>
      <c r="Y77" s="200"/>
      <c r="Z77" s="200"/>
      <c r="AA77" s="200"/>
      <c r="AB77" s="200"/>
      <c r="AC77" s="200"/>
      <c r="AD77" s="200"/>
      <c r="AE77" s="200"/>
      <c r="AF77" s="200"/>
      <c r="AG77" s="200"/>
      <c r="AH77" s="200"/>
      <c r="AI77" s="200"/>
      <c r="AJ77" s="200"/>
      <c r="AK77" s="200"/>
      <c r="AL77" s="200"/>
      <c r="AM77" s="200"/>
      <c r="AN77" s="200"/>
      <c r="AO77" s="200"/>
      <c r="AP77" s="200"/>
      <c r="AQ77" s="200"/>
      <c r="AR77" s="200"/>
      <c r="AS77" s="200"/>
      <c r="AT77" s="200"/>
      <c r="AU77" s="200"/>
    </row>
    <row r="78" spans="1:47" ht="16" hidden="1" x14ac:dyDescent="0.2">
      <c r="A78" s="200"/>
      <c r="B78" s="200"/>
      <c r="C78" s="200"/>
      <c r="D78" s="200"/>
      <c r="E78" s="200"/>
      <c r="F78" s="200"/>
      <c r="G78" s="200"/>
      <c r="H78" s="200"/>
      <c r="I78" s="183"/>
      <c r="J78" s="183"/>
      <c r="K78" s="183"/>
      <c r="L78" s="183"/>
      <c r="M78" s="183"/>
      <c r="N78" s="183"/>
      <c r="O78" s="183"/>
      <c r="P78" s="183"/>
      <c r="Q78" s="183"/>
      <c r="R78" s="183"/>
      <c r="S78" s="183"/>
      <c r="T78" s="183"/>
      <c r="U78" s="183"/>
      <c r="V78" s="183"/>
      <c r="W78" s="200"/>
      <c r="X78" s="200"/>
      <c r="Y78" s="200"/>
      <c r="Z78" s="200"/>
      <c r="AA78" s="200"/>
      <c r="AB78" s="200"/>
      <c r="AC78" s="200"/>
      <c r="AD78" s="200"/>
      <c r="AE78" s="200"/>
      <c r="AF78" s="200"/>
      <c r="AG78" s="200"/>
      <c r="AH78" s="200"/>
      <c r="AI78" s="200"/>
      <c r="AJ78" s="200"/>
      <c r="AK78" s="200"/>
      <c r="AL78" s="200"/>
      <c r="AM78" s="200"/>
      <c r="AN78" s="200"/>
      <c r="AO78" s="200"/>
      <c r="AP78" s="200"/>
      <c r="AQ78" s="200"/>
      <c r="AR78" s="200"/>
      <c r="AS78" s="200"/>
      <c r="AT78" s="200"/>
      <c r="AU78" s="200"/>
    </row>
    <row r="79" spans="1:47" ht="16" hidden="1" x14ac:dyDescent="0.2">
      <c r="A79" s="200"/>
      <c r="B79" s="200"/>
      <c r="C79" s="200"/>
      <c r="D79" s="200"/>
      <c r="E79" s="200"/>
      <c r="F79" s="200"/>
      <c r="G79" s="200"/>
      <c r="H79" s="200"/>
      <c r="I79" s="183"/>
      <c r="J79" s="183"/>
      <c r="K79" s="183"/>
      <c r="L79" s="183"/>
      <c r="M79" s="183"/>
      <c r="N79" s="183"/>
      <c r="O79" s="183"/>
      <c r="P79" s="183"/>
      <c r="Q79" s="183"/>
      <c r="R79" s="183"/>
      <c r="S79" s="183"/>
      <c r="T79" s="183"/>
      <c r="U79" s="183"/>
      <c r="V79" s="183"/>
      <c r="W79" s="200"/>
      <c r="X79" s="200"/>
      <c r="Y79" s="200"/>
      <c r="Z79" s="200"/>
      <c r="AA79" s="200"/>
      <c r="AB79" s="200"/>
      <c r="AC79" s="200"/>
      <c r="AD79" s="200"/>
      <c r="AE79" s="200"/>
      <c r="AF79" s="200"/>
      <c r="AG79" s="200"/>
      <c r="AH79" s="200"/>
      <c r="AI79" s="200"/>
      <c r="AJ79" s="200"/>
      <c r="AK79" s="200"/>
      <c r="AL79" s="200"/>
      <c r="AM79" s="200"/>
      <c r="AN79" s="200"/>
      <c r="AO79" s="200"/>
      <c r="AP79" s="200"/>
      <c r="AQ79" s="200"/>
      <c r="AR79" s="200"/>
      <c r="AS79" s="200"/>
      <c r="AT79" s="200"/>
      <c r="AU79" s="200"/>
    </row>
    <row r="80" spans="1:47" ht="16" hidden="1" x14ac:dyDescent="0.2">
      <c r="A80" s="200"/>
      <c r="B80" s="200"/>
      <c r="C80" s="200"/>
      <c r="D80" s="200"/>
      <c r="E80" s="200"/>
      <c r="F80" s="200"/>
      <c r="G80" s="200"/>
      <c r="H80" s="200"/>
      <c r="I80" s="183"/>
      <c r="J80" s="183"/>
      <c r="K80" s="183"/>
      <c r="L80" s="183"/>
      <c r="M80" s="183"/>
      <c r="N80" s="183"/>
      <c r="O80" s="183"/>
      <c r="P80" s="183"/>
      <c r="Q80" s="183"/>
      <c r="R80" s="183"/>
      <c r="S80" s="183"/>
      <c r="T80" s="183"/>
      <c r="U80" s="183"/>
      <c r="V80" s="183"/>
      <c r="W80" s="200"/>
      <c r="X80" s="200"/>
      <c r="Y80" s="200"/>
      <c r="Z80" s="200"/>
      <c r="AA80" s="200"/>
      <c r="AB80" s="200"/>
      <c r="AC80" s="200"/>
      <c r="AD80" s="200"/>
      <c r="AE80" s="200"/>
      <c r="AF80" s="200"/>
      <c r="AG80" s="200"/>
      <c r="AH80" s="200"/>
      <c r="AI80" s="200"/>
      <c r="AJ80" s="200"/>
      <c r="AK80" s="200"/>
      <c r="AL80" s="200"/>
      <c r="AM80" s="200"/>
      <c r="AN80" s="200"/>
      <c r="AO80" s="200"/>
      <c r="AP80" s="200"/>
      <c r="AQ80" s="200"/>
      <c r="AR80" s="200"/>
      <c r="AS80" s="200"/>
      <c r="AT80" s="200"/>
      <c r="AU80" s="200"/>
    </row>
    <row r="81" spans="1:47" ht="16" hidden="1" x14ac:dyDescent="0.2">
      <c r="A81" s="200"/>
      <c r="B81" s="200"/>
      <c r="C81" s="200"/>
      <c r="D81" s="200"/>
      <c r="E81" s="200"/>
      <c r="F81" s="200"/>
      <c r="G81" s="200"/>
      <c r="H81" s="200"/>
      <c r="I81" s="183"/>
      <c r="J81" s="183"/>
      <c r="K81" s="183"/>
      <c r="L81" s="183"/>
      <c r="M81" s="183"/>
      <c r="N81" s="183"/>
      <c r="O81" s="183"/>
      <c r="P81" s="183"/>
      <c r="Q81" s="183"/>
      <c r="R81" s="183"/>
      <c r="S81" s="183"/>
      <c r="T81" s="183"/>
      <c r="U81" s="183"/>
      <c r="V81" s="183"/>
      <c r="W81" s="200"/>
      <c r="X81" s="200"/>
      <c r="Y81" s="200"/>
      <c r="Z81" s="200"/>
      <c r="AA81" s="200"/>
      <c r="AB81" s="200"/>
      <c r="AC81" s="200"/>
      <c r="AD81" s="200"/>
      <c r="AE81" s="200"/>
      <c r="AF81" s="200"/>
      <c r="AG81" s="200"/>
      <c r="AH81" s="200"/>
      <c r="AI81" s="200"/>
      <c r="AJ81" s="200"/>
      <c r="AK81" s="200"/>
      <c r="AL81" s="200"/>
      <c r="AM81" s="200"/>
      <c r="AN81" s="200"/>
      <c r="AO81" s="200"/>
      <c r="AP81" s="200"/>
      <c r="AQ81" s="200"/>
      <c r="AR81" s="200"/>
      <c r="AS81" s="200"/>
      <c r="AT81" s="200"/>
      <c r="AU81" s="200"/>
    </row>
    <row r="82" spans="1:47" ht="16" hidden="1" x14ac:dyDescent="0.2">
      <c r="A82" s="200"/>
      <c r="B82" s="200"/>
      <c r="C82" s="200"/>
      <c r="D82" s="200"/>
      <c r="E82" s="200"/>
      <c r="F82" s="200"/>
      <c r="G82" s="200"/>
      <c r="H82" s="200"/>
      <c r="I82" s="183"/>
      <c r="J82" s="183"/>
      <c r="K82" s="183"/>
      <c r="L82" s="183"/>
      <c r="M82" s="183"/>
      <c r="N82" s="183"/>
      <c r="O82" s="183"/>
      <c r="P82" s="183"/>
      <c r="Q82" s="183"/>
      <c r="R82" s="183"/>
      <c r="S82" s="183"/>
      <c r="T82" s="183"/>
      <c r="U82" s="183"/>
      <c r="V82" s="183"/>
      <c r="W82" s="200"/>
      <c r="X82" s="200"/>
      <c r="Y82" s="200"/>
      <c r="Z82" s="200"/>
      <c r="AA82" s="200"/>
      <c r="AB82" s="200"/>
      <c r="AC82" s="200"/>
      <c r="AD82" s="200"/>
      <c r="AE82" s="200"/>
      <c r="AF82" s="200"/>
      <c r="AG82" s="200"/>
      <c r="AH82" s="200"/>
      <c r="AI82" s="200"/>
      <c r="AJ82" s="200"/>
      <c r="AK82" s="200"/>
      <c r="AL82" s="200"/>
      <c r="AM82" s="200"/>
      <c r="AN82" s="200"/>
      <c r="AO82" s="200"/>
      <c r="AP82" s="200"/>
      <c r="AQ82" s="200"/>
      <c r="AR82" s="200"/>
      <c r="AS82" s="200"/>
      <c r="AT82" s="200"/>
      <c r="AU82" s="200"/>
    </row>
    <row r="83" spans="1:47" ht="16" hidden="1" x14ac:dyDescent="0.2">
      <c r="A83" s="200"/>
      <c r="B83" s="200"/>
      <c r="C83" s="200"/>
      <c r="D83" s="200"/>
      <c r="E83" s="200"/>
      <c r="F83" s="200"/>
      <c r="G83" s="200"/>
      <c r="H83" s="200"/>
      <c r="I83" s="183"/>
      <c r="J83" s="183"/>
      <c r="K83" s="183"/>
      <c r="L83" s="183"/>
      <c r="M83" s="183"/>
      <c r="N83" s="183"/>
      <c r="O83" s="183"/>
      <c r="P83" s="183"/>
      <c r="Q83" s="183"/>
      <c r="R83" s="183"/>
      <c r="S83" s="183"/>
      <c r="T83" s="183"/>
      <c r="U83" s="183"/>
      <c r="V83" s="183"/>
      <c r="W83" s="200"/>
      <c r="X83" s="200"/>
      <c r="Y83" s="200"/>
      <c r="Z83" s="200"/>
      <c r="AA83" s="200"/>
      <c r="AB83" s="200"/>
      <c r="AC83" s="200"/>
      <c r="AD83" s="200"/>
      <c r="AE83" s="200"/>
      <c r="AF83" s="200"/>
      <c r="AG83" s="200"/>
      <c r="AH83" s="200"/>
      <c r="AI83" s="200"/>
      <c r="AJ83" s="200"/>
      <c r="AK83" s="200"/>
      <c r="AL83" s="200"/>
      <c r="AM83" s="200"/>
      <c r="AN83" s="200"/>
      <c r="AO83" s="200"/>
      <c r="AP83" s="200"/>
      <c r="AQ83" s="200"/>
      <c r="AR83" s="200"/>
      <c r="AS83" s="200"/>
      <c r="AT83" s="200"/>
      <c r="AU83" s="200"/>
    </row>
    <row r="84" spans="1:47" ht="16" hidden="1" x14ac:dyDescent="0.2">
      <c r="A84" s="200"/>
      <c r="B84" s="200"/>
      <c r="C84" s="200"/>
      <c r="D84" s="200"/>
      <c r="E84" s="200"/>
      <c r="F84" s="200"/>
      <c r="G84" s="200"/>
      <c r="H84" s="200"/>
      <c r="I84" s="183"/>
      <c r="J84" s="183"/>
      <c r="K84" s="183"/>
      <c r="L84" s="183"/>
      <c r="M84" s="183"/>
      <c r="N84" s="183"/>
      <c r="O84" s="183"/>
      <c r="P84" s="183"/>
      <c r="Q84" s="183"/>
      <c r="R84" s="183"/>
      <c r="S84" s="183"/>
      <c r="T84" s="183"/>
      <c r="U84" s="183"/>
      <c r="V84" s="183"/>
      <c r="W84" s="200"/>
      <c r="X84" s="200"/>
      <c r="Y84" s="200"/>
      <c r="Z84" s="200"/>
      <c r="AA84" s="200"/>
      <c r="AB84" s="200"/>
      <c r="AC84" s="200"/>
      <c r="AD84" s="200"/>
      <c r="AE84" s="200"/>
      <c r="AF84" s="200"/>
      <c r="AG84" s="200"/>
      <c r="AH84" s="200"/>
      <c r="AI84" s="200"/>
      <c r="AJ84" s="200"/>
      <c r="AK84" s="200"/>
      <c r="AL84" s="200"/>
      <c r="AM84" s="200"/>
      <c r="AN84" s="200"/>
      <c r="AO84" s="200"/>
      <c r="AP84" s="200"/>
      <c r="AQ84" s="200"/>
      <c r="AR84" s="200"/>
      <c r="AS84" s="200"/>
      <c r="AT84" s="200"/>
      <c r="AU84" s="200"/>
    </row>
    <row r="85" spans="1:47" ht="16" hidden="1" x14ac:dyDescent="0.2">
      <c r="A85" s="200"/>
      <c r="B85" s="200"/>
      <c r="C85" s="200"/>
      <c r="D85" s="200"/>
      <c r="E85" s="200"/>
      <c r="F85" s="200"/>
      <c r="G85" s="200"/>
      <c r="H85" s="200"/>
      <c r="I85" s="183"/>
      <c r="J85" s="183"/>
      <c r="K85" s="183"/>
      <c r="L85" s="183"/>
      <c r="M85" s="183"/>
      <c r="N85" s="183"/>
      <c r="O85" s="183"/>
      <c r="P85" s="183"/>
      <c r="Q85" s="183"/>
      <c r="R85" s="183"/>
      <c r="S85" s="183"/>
      <c r="T85" s="183"/>
      <c r="U85" s="183"/>
      <c r="V85" s="183"/>
      <c r="W85" s="200"/>
      <c r="X85" s="200"/>
      <c r="Y85" s="200"/>
      <c r="Z85" s="200"/>
      <c r="AA85" s="200"/>
      <c r="AB85" s="200"/>
      <c r="AC85" s="200"/>
      <c r="AD85" s="200"/>
      <c r="AE85" s="200"/>
      <c r="AF85" s="200"/>
      <c r="AG85" s="200"/>
      <c r="AH85" s="200"/>
      <c r="AI85" s="200"/>
      <c r="AJ85" s="200"/>
      <c r="AK85" s="200"/>
      <c r="AL85" s="200"/>
      <c r="AM85" s="200"/>
      <c r="AN85" s="200"/>
      <c r="AO85" s="200"/>
      <c r="AP85" s="200"/>
      <c r="AQ85" s="200"/>
      <c r="AR85" s="200"/>
      <c r="AS85" s="200"/>
      <c r="AT85" s="200"/>
      <c r="AU85" s="200"/>
    </row>
    <row r="86" spans="1:47" ht="16" hidden="1" x14ac:dyDescent="0.2">
      <c r="A86" s="200"/>
      <c r="B86" s="200"/>
      <c r="C86" s="200"/>
      <c r="D86" s="200"/>
      <c r="E86" s="200"/>
      <c r="F86" s="200"/>
      <c r="G86" s="200"/>
      <c r="H86" s="200"/>
      <c r="I86" s="183"/>
      <c r="J86" s="183"/>
      <c r="K86" s="183"/>
      <c r="L86" s="183"/>
      <c r="M86" s="183"/>
      <c r="N86" s="183"/>
      <c r="O86" s="183"/>
      <c r="P86" s="183"/>
      <c r="Q86" s="183"/>
      <c r="R86" s="183"/>
      <c r="S86" s="183"/>
      <c r="T86" s="183"/>
      <c r="U86" s="183"/>
      <c r="V86" s="183"/>
      <c r="W86" s="200"/>
      <c r="X86" s="200"/>
      <c r="Y86" s="200"/>
      <c r="Z86" s="200"/>
      <c r="AA86" s="200"/>
      <c r="AB86" s="200"/>
      <c r="AC86" s="200"/>
      <c r="AD86" s="200"/>
      <c r="AE86" s="200"/>
      <c r="AF86" s="200"/>
      <c r="AG86" s="200"/>
      <c r="AH86" s="200"/>
      <c r="AI86" s="200"/>
      <c r="AJ86" s="200"/>
      <c r="AK86" s="200"/>
      <c r="AL86" s="200"/>
      <c r="AM86" s="200"/>
      <c r="AN86" s="200"/>
      <c r="AO86" s="200"/>
      <c r="AP86" s="200"/>
      <c r="AQ86" s="200"/>
      <c r="AR86" s="200"/>
      <c r="AS86" s="200"/>
      <c r="AT86" s="200"/>
      <c r="AU86" s="200"/>
    </row>
    <row r="87" spans="1:47" ht="16" hidden="1" x14ac:dyDescent="0.2">
      <c r="A87" s="200"/>
      <c r="B87" s="200"/>
      <c r="C87" s="200"/>
      <c r="D87" s="200"/>
      <c r="E87" s="200"/>
      <c r="F87" s="200"/>
      <c r="G87" s="200"/>
      <c r="H87" s="200"/>
      <c r="I87" s="183"/>
      <c r="J87" s="183"/>
      <c r="K87" s="183"/>
      <c r="L87" s="183"/>
      <c r="M87" s="183"/>
      <c r="N87" s="183"/>
      <c r="O87" s="183"/>
      <c r="P87" s="183"/>
      <c r="Q87" s="183"/>
      <c r="R87" s="183"/>
      <c r="S87" s="183"/>
      <c r="T87" s="183"/>
      <c r="U87" s="183"/>
      <c r="V87" s="183"/>
      <c r="W87" s="200"/>
      <c r="X87" s="200"/>
      <c r="Y87" s="200"/>
      <c r="Z87" s="200"/>
      <c r="AA87" s="200"/>
      <c r="AB87" s="200"/>
      <c r="AC87" s="200"/>
      <c r="AD87" s="200"/>
      <c r="AE87" s="200"/>
      <c r="AF87" s="200"/>
      <c r="AG87" s="200"/>
      <c r="AH87" s="200"/>
      <c r="AI87" s="200"/>
      <c r="AJ87" s="200"/>
      <c r="AK87" s="200"/>
      <c r="AL87" s="200"/>
      <c r="AM87" s="200"/>
      <c r="AN87" s="200"/>
      <c r="AO87" s="200"/>
      <c r="AP87" s="200"/>
      <c r="AQ87" s="200"/>
      <c r="AR87" s="200"/>
      <c r="AS87" s="200"/>
      <c r="AT87" s="200"/>
      <c r="AU87" s="200"/>
    </row>
    <row r="88" spans="1:47" ht="16" hidden="1" x14ac:dyDescent="0.2">
      <c r="A88" s="200"/>
      <c r="B88" s="200"/>
      <c r="C88" s="200"/>
      <c r="D88" s="200"/>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c r="AP88" s="200"/>
      <c r="AQ88" s="200"/>
      <c r="AR88" s="200"/>
      <c r="AS88" s="200"/>
      <c r="AT88" s="200"/>
      <c r="AU88" s="200"/>
    </row>
    <row r="89" spans="1:47" ht="16" hidden="1" x14ac:dyDescent="0.2">
      <c r="A89" s="200"/>
      <c r="B89" s="200"/>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c r="AP89" s="200"/>
      <c r="AQ89" s="200"/>
      <c r="AR89" s="200"/>
      <c r="AS89" s="200"/>
      <c r="AT89" s="200"/>
      <c r="AU89" s="200"/>
    </row>
    <row r="90" spans="1:47" ht="16" hidden="1" x14ac:dyDescent="0.2">
      <c r="A90" s="200"/>
      <c r="B90" s="200"/>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AD90" s="200"/>
      <c r="AE90" s="200"/>
      <c r="AF90" s="200"/>
      <c r="AG90" s="200"/>
      <c r="AH90" s="200"/>
      <c r="AI90" s="200"/>
      <c r="AJ90" s="200"/>
      <c r="AK90" s="200"/>
      <c r="AL90" s="200"/>
      <c r="AM90" s="200"/>
      <c r="AN90" s="200"/>
      <c r="AO90" s="200"/>
      <c r="AP90" s="200"/>
      <c r="AQ90" s="200"/>
      <c r="AR90" s="200"/>
      <c r="AS90" s="200"/>
      <c r="AT90" s="200"/>
      <c r="AU90" s="200"/>
    </row>
    <row r="91" spans="1:47" ht="16" hidden="1" x14ac:dyDescent="0.2">
      <c r="A91" s="200"/>
      <c r="B91" s="200"/>
      <c r="C91" s="200"/>
      <c r="D91" s="200"/>
      <c r="E91" s="200"/>
      <c r="F91" s="200"/>
      <c r="G91" s="200"/>
      <c r="H91" s="200"/>
      <c r="I91" s="200"/>
      <c r="J91" s="200"/>
      <c r="K91" s="200"/>
      <c r="L91" s="200"/>
      <c r="M91" s="200"/>
      <c r="N91" s="200"/>
      <c r="O91" s="200"/>
      <c r="P91" s="200"/>
      <c r="Q91" s="200"/>
      <c r="R91" s="200"/>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c r="AP91" s="200"/>
      <c r="AQ91" s="200"/>
      <c r="AR91" s="200"/>
      <c r="AS91" s="200"/>
      <c r="AT91" s="200"/>
      <c r="AU91" s="200"/>
    </row>
    <row r="92" spans="1:47" ht="16" hidden="1" x14ac:dyDescent="0.2">
      <c r="A92" s="200"/>
      <c r="B92" s="200"/>
      <c r="C92" s="200"/>
      <c r="D92" s="200"/>
      <c r="E92" s="200"/>
      <c r="F92" s="200"/>
      <c r="G92" s="200"/>
      <c r="H92" s="200"/>
      <c r="I92" s="200"/>
      <c r="J92" s="200"/>
      <c r="K92" s="200"/>
      <c r="L92" s="200"/>
      <c r="M92" s="200"/>
      <c r="N92" s="200"/>
      <c r="O92" s="200"/>
      <c r="P92" s="200"/>
      <c r="Q92" s="200"/>
      <c r="R92" s="200"/>
      <c r="S92" s="200"/>
      <c r="T92" s="200"/>
      <c r="U92" s="200"/>
      <c r="V92" s="200"/>
      <c r="W92" s="200"/>
      <c r="X92" s="200"/>
      <c r="Y92" s="200"/>
      <c r="Z92" s="200"/>
      <c r="AA92" s="200"/>
      <c r="AB92" s="200"/>
      <c r="AC92" s="200"/>
      <c r="AD92" s="200"/>
      <c r="AE92" s="200"/>
      <c r="AF92" s="200"/>
      <c r="AG92" s="200"/>
      <c r="AH92" s="200"/>
      <c r="AI92" s="200"/>
      <c r="AJ92" s="200"/>
      <c r="AK92" s="200"/>
      <c r="AL92" s="200"/>
      <c r="AM92" s="200"/>
      <c r="AN92" s="200"/>
      <c r="AO92" s="200"/>
      <c r="AP92" s="200"/>
      <c r="AQ92" s="200"/>
      <c r="AR92" s="200"/>
      <c r="AS92" s="200"/>
      <c r="AT92" s="200"/>
      <c r="AU92" s="200"/>
    </row>
    <row r="93" spans="1:47" ht="16" hidden="1" x14ac:dyDescent="0.2">
      <c r="A93" s="200"/>
      <c r="B93" s="200"/>
      <c r="C93" s="200"/>
      <c r="D93" s="200"/>
      <c r="E93" s="200"/>
      <c r="F93" s="200"/>
      <c r="G93" s="200"/>
      <c r="H93" s="200"/>
      <c r="I93" s="200"/>
      <c r="J93" s="200"/>
      <c r="K93" s="200"/>
      <c r="L93" s="200"/>
      <c r="M93" s="200"/>
      <c r="N93" s="200"/>
      <c r="O93" s="200"/>
      <c r="P93" s="200"/>
      <c r="Q93" s="200"/>
      <c r="R93" s="200"/>
      <c r="S93" s="200"/>
      <c r="T93" s="200"/>
      <c r="U93" s="200"/>
      <c r="V93" s="200"/>
      <c r="W93" s="200"/>
      <c r="X93" s="200"/>
      <c r="Y93" s="200"/>
      <c r="Z93" s="200"/>
      <c r="AA93" s="200"/>
      <c r="AB93" s="200"/>
      <c r="AC93" s="200"/>
      <c r="AD93" s="200"/>
      <c r="AE93" s="200"/>
      <c r="AF93" s="200"/>
      <c r="AG93" s="200"/>
      <c r="AH93" s="200"/>
      <c r="AI93" s="200"/>
      <c r="AJ93" s="200"/>
      <c r="AK93" s="200"/>
      <c r="AL93" s="200"/>
      <c r="AM93" s="200"/>
      <c r="AN93" s="200"/>
      <c r="AO93" s="200"/>
      <c r="AP93" s="200"/>
      <c r="AQ93" s="200"/>
      <c r="AR93" s="200"/>
      <c r="AS93" s="200"/>
      <c r="AT93" s="200"/>
      <c r="AU93" s="200"/>
    </row>
    <row r="94" spans="1:47" ht="16" hidden="1" x14ac:dyDescent="0.2">
      <c r="A94" s="200"/>
      <c r="B94" s="200"/>
      <c r="C94" s="200"/>
      <c r="D94" s="200"/>
      <c r="E94" s="200"/>
      <c r="F94" s="200"/>
      <c r="G94" s="200"/>
      <c r="H94" s="200"/>
      <c r="I94" s="200"/>
      <c r="J94" s="200"/>
      <c r="K94" s="200"/>
      <c r="L94" s="200"/>
      <c r="M94" s="200"/>
      <c r="N94" s="200"/>
      <c r="O94" s="200"/>
      <c r="P94" s="200"/>
      <c r="Q94" s="200"/>
      <c r="R94" s="200"/>
      <c r="S94" s="200"/>
      <c r="T94" s="200"/>
      <c r="U94" s="200"/>
      <c r="V94" s="200"/>
      <c r="W94" s="200"/>
      <c r="X94" s="200"/>
      <c r="Y94" s="200"/>
      <c r="Z94" s="200"/>
      <c r="AA94" s="200"/>
      <c r="AB94" s="200"/>
      <c r="AC94" s="200"/>
      <c r="AD94" s="200"/>
      <c r="AE94" s="200"/>
      <c r="AF94" s="200"/>
      <c r="AG94" s="200"/>
      <c r="AH94" s="200"/>
      <c r="AI94" s="200"/>
      <c r="AJ94" s="200"/>
      <c r="AK94" s="200"/>
      <c r="AL94" s="200"/>
      <c r="AM94" s="200"/>
      <c r="AN94" s="200"/>
      <c r="AO94" s="200"/>
      <c r="AP94" s="200"/>
      <c r="AQ94" s="200"/>
      <c r="AR94" s="200"/>
      <c r="AS94" s="200"/>
      <c r="AT94" s="200"/>
      <c r="AU94" s="200"/>
    </row>
    <row r="95" spans="1:47" ht="16" hidden="1" x14ac:dyDescent="0.2">
      <c r="A95" s="200"/>
      <c r="B95" s="200"/>
      <c r="C95" s="200"/>
      <c r="D95" s="200"/>
      <c r="E95" s="200"/>
      <c r="F95" s="200"/>
      <c r="G95" s="200"/>
      <c r="H95" s="200"/>
      <c r="I95" s="200"/>
      <c r="J95" s="200"/>
      <c r="K95" s="200"/>
      <c r="L95" s="200"/>
      <c r="M95" s="200"/>
      <c r="N95" s="200"/>
      <c r="O95" s="200"/>
      <c r="P95" s="200"/>
      <c r="Q95" s="200"/>
      <c r="R95" s="200"/>
      <c r="S95" s="200"/>
      <c r="T95" s="200"/>
      <c r="U95" s="200"/>
      <c r="V95" s="200"/>
      <c r="W95" s="200"/>
      <c r="X95" s="200"/>
      <c r="Y95" s="200"/>
      <c r="Z95" s="200"/>
      <c r="AA95" s="200"/>
      <c r="AB95" s="200"/>
      <c r="AC95" s="200"/>
      <c r="AD95" s="200"/>
      <c r="AE95" s="200"/>
      <c r="AF95" s="200"/>
      <c r="AG95" s="200"/>
      <c r="AH95" s="200"/>
      <c r="AI95" s="200"/>
      <c r="AJ95" s="200"/>
      <c r="AK95" s="200"/>
      <c r="AL95" s="200"/>
      <c r="AM95" s="200"/>
      <c r="AN95" s="200"/>
      <c r="AO95" s="200"/>
      <c r="AP95" s="200"/>
      <c r="AQ95" s="200"/>
      <c r="AR95" s="200"/>
      <c r="AS95" s="200"/>
      <c r="AT95" s="200"/>
      <c r="AU95" s="200"/>
    </row>
    <row r="96" spans="1:47" ht="16" hidden="1" x14ac:dyDescent="0.2">
      <c r="A96" s="200"/>
      <c r="B96" s="200"/>
      <c r="C96" s="200"/>
      <c r="D96" s="200"/>
      <c r="E96" s="200"/>
      <c r="F96" s="200"/>
      <c r="G96" s="200"/>
      <c r="H96" s="200"/>
      <c r="I96" s="200"/>
      <c r="J96" s="200"/>
      <c r="K96" s="200"/>
      <c r="L96" s="200"/>
      <c r="M96" s="200"/>
      <c r="N96" s="200"/>
      <c r="O96" s="200"/>
      <c r="P96" s="200"/>
      <c r="Q96" s="200"/>
      <c r="R96" s="200"/>
      <c r="S96" s="200"/>
      <c r="T96" s="200"/>
      <c r="U96" s="200"/>
      <c r="V96" s="200"/>
      <c r="W96" s="200"/>
      <c r="X96" s="200"/>
      <c r="Y96" s="200"/>
      <c r="Z96" s="200"/>
      <c r="AA96" s="200"/>
      <c r="AB96" s="200"/>
      <c r="AC96" s="200"/>
      <c r="AD96" s="200"/>
      <c r="AE96" s="200"/>
      <c r="AF96" s="200"/>
      <c r="AG96" s="200"/>
      <c r="AH96" s="200"/>
      <c r="AI96" s="200"/>
      <c r="AJ96" s="200"/>
      <c r="AK96" s="200"/>
      <c r="AL96" s="200"/>
      <c r="AM96" s="200"/>
      <c r="AN96" s="200"/>
      <c r="AO96" s="200"/>
      <c r="AP96" s="200"/>
      <c r="AQ96" s="200"/>
      <c r="AR96" s="200"/>
      <c r="AS96" s="200"/>
      <c r="AT96" s="200"/>
      <c r="AU96" s="200"/>
    </row>
    <row r="97" spans="1:47" ht="16" hidden="1" x14ac:dyDescent="0.2">
      <c r="A97" s="200"/>
      <c r="B97" s="200"/>
      <c r="C97" s="200"/>
      <c r="D97" s="200"/>
      <c r="E97" s="200"/>
      <c r="F97" s="200"/>
      <c r="G97" s="200"/>
      <c r="H97" s="200"/>
      <c r="I97" s="200"/>
      <c r="J97" s="200"/>
      <c r="K97" s="200"/>
      <c r="L97" s="200"/>
      <c r="M97" s="200"/>
      <c r="N97" s="200"/>
      <c r="O97" s="200"/>
      <c r="P97" s="200"/>
      <c r="Q97" s="200"/>
      <c r="R97" s="200"/>
      <c r="S97" s="200"/>
      <c r="T97" s="200"/>
      <c r="U97" s="200"/>
      <c r="V97" s="200"/>
      <c r="W97" s="200"/>
      <c r="X97" s="200"/>
      <c r="Y97" s="200"/>
      <c r="Z97" s="200"/>
      <c r="AA97" s="200"/>
      <c r="AB97" s="200"/>
      <c r="AC97" s="200"/>
      <c r="AD97" s="200"/>
      <c r="AE97" s="200"/>
      <c r="AF97" s="200"/>
      <c r="AG97" s="200"/>
      <c r="AH97" s="200"/>
      <c r="AI97" s="200"/>
      <c r="AJ97" s="200"/>
      <c r="AK97" s="200"/>
      <c r="AL97" s="200"/>
      <c r="AM97" s="200"/>
      <c r="AN97" s="200"/>
      <c r="AO97" s="200"/>
      <c r="AP97" s="200"/>
      <c r="AQ97" s="200"/>
      <c r="AR97" s="200"/>
      <c r="AS97" s="200"/>
      <c r="AT97" s="200"/>
      <c r="AU97" s="200"/>
    </row>
    <row r="98" spans="1:47" ht="16" hidden="1" x14ac:dyDescent="0.2">
      <c r="A98" s="200"/>
      <c r="B98" s="200"/>
      <c r="C98" s="200"/>
      <c r="D98" s="200"/>
      <c r="E98" s="200"/>
      <c r="F98" s="200"/>
      <c r="G98" s="200"/>
      <c r="H98" s="200"/>
      <c r="I98" s="200"/>
      <c r="J98" s="200"/>
      <c r="K98" s="200"/>
      <c r="L98" s="200"/>
      <c r="M98" s="200"/>
      <c r="N98" s="200"/>
      <c r="O98" s="200"/>
      <c r="P98" s="200"/>
      <c r="Q98" s="200"/>
      <c r="R98" s="200"/>
      <c r="S98" s="200"/>
      <c r="T98" s="200"/>
      <c r="U98" s="200"/>
      <c r="V98" s="200"/>
      <c r="W98" s="200"/>
      <c r="X98" s="200"/>
      <c r="Y98" s="200"/>
      <c r="Z98" s="200"/>
      <c r="AA98" s="200"/>
      <c r="AB98" s="200"/>
      <c r="AC98" s="200"/>
      <c r="AD98" s="200"/>
      <c r="AE98" s="200"/>
      <c r="AF98" s="200"/>
      <c r="AG98" s="200"/>
      <c r="AH98" s="200"/>
      <c r="AI98" s="200"/>
      <c r="AJ98" s="200"/>
      <c r="AK98" s="200"/>
      <c r="AL98" s="200"/>
      <c r="AM98" s="200"/>
      <c r="AN98" s="200"/>
      <c r="AO98" s="200"/>
      <c r="AP98" s="200"/>
      <c r="AQ98" s="200"/>
      <c r="AR98" s="200"/>
      <c r="AS98" s="200"/>
      <c r="AT98" s="200"/>
      <c r="AU98" s="200"/>
    </row>
    <row r="99" spans="1:47" ht="16" hidden="1" x14ac:dyDescent="0.2">
      <c r="A99" s="200"/>
      <c r="B99" s="200"/>
      <c r="C99" s="200"/>
      <c r="D99" s="200"/>
      <c r="E99" s="200"/>
      <c r="F99" s="200"/>
      <c r="G99" s="200"/>
      <c r="H99" s="200"/>
      <c r="I99" s="200"/>
      <c r="J99" s="200"/>
      <c r="K99" s="200"/>
      <c r="L99" s="200"/>
      <c r="M99" s="200"/>
      <c r="N99" s="200"/>
      <c r="O99" s="200"/>
      <c r="P99" s="200"/>
      <c r="Q99" s="200"/>
      <c r="R99" s="200"/>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c r="AP99" s="200"/>
      <c r="AQ99" s="200"/>
      <c r="AR99" s="200"/>
      <c r="AS99" s="200"/>
      <c r="AT99" s="200"/>
      <c r="AU99" s="200"/>
    </row>
    <row r="100" spans="1:47" ht="16" hidden="1" x14ac:dyDescent="0.2">
      <c r="A100" s="200"/>
      <c r="B100" s="200"/>
      <c r="C100" s="200"/>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c r="AN100" s="200"/>
      <c r="AO100" s="200"/>
      <c r="AP100" s="200"/>
      <c r="AQ100" s="200"/>
      <c r="AR100" s="200"/>
      <c r="AS100" s="200"/>
      <c r="AT100" s="200"/>
      <c r="AU100" s="200"/>
    </row>
    <row r="101" spans="1:47" ht="16" hidden="1" x14ac:dyDescent="0.2">
      <c r="A101" s="200"/>
      <c r="B101" s="200"/>
      <c r="C101" s="200"/>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row>
    <row r="102" spans="1:47" ht="16" hidden="1" x14ac:dyDescent="0.2">
      <c r="A102" s="200"/>
      <c r="B102" s="200"/>
      <c r="C102" s="200"/>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row>
    <row r="103" spans="1:47" ht="16" hidden="1" x14ac:dyDescent="0.2">
      <c r="A103" s="200"/>
      <c r="B103" s="200"/>
      <c r="C103" s="200"/>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row>
    <row r="104" spans="1:47" ht="16" hidden="1" x14ac:dyDescent="0.2">
      <c r="A104" s="200"/>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row>
    <row r="105" spans="1:47" ht="16" hidden="1" x14ac:dyDescent="0.2">
      <c r="A105" s="200"/>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c r="AP105" s="200"/>
      <c r="AQ105" s="200"/>
      <c r="AR105" s="200"/>
      <c r="AS105" s="200"/>
      <c r="AT105" s="200"/>
      <c r="AU105" s="200"/>
    </row>
    <row r="106" spans="1:47" ht="16" hidden="1" x14ac:dyDescent="0.2">
      <c r="A106" s="200"/>
      <c r="B106" s="200"/>
      <c r="C106" s="200"/>
      <c r="D106" s="200"/>
      <c r="E106" s="200"/>
      <c r="F106" s="200"/>
      <c r="G106" s="200"/>
      <c r="H106" s="200"/>
      <c r="I106" s="200"/>
      <c r="J106" s="200"/>
      <c r="K106" s="200"/>
      <c r="L106" s="200"/>
      <c r="M106" s="200"/>
      <c r="N106" s="200"/>
      <c r="O106" s="200"/>
      <c r="P106" s="200"/>
      <c r="Q106" s="200"/>
      <c r="R106" s="200"/>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c r="AN106" s="200"/>
      <c r="AO106" s="200"/>
      <c r="AP106" s="200"/>
      <c r="AQ106" s="200"/>
      <c r="AR106" s="200"/>
      <c r="AS106" s="200"/>
      <c r="AT106" s="200"/>
      <c r="AU106" s="200"/>
    </row>
    <row r="107" spans="1:47" ht="16" hidden="1" x14ac:dyDescent="0.2">
      <c r="A107" s="200"/>
      <c r="B107" s="200"/>
      <c r="C107" s="200"/>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0"/>
      <c r="AA107" s="200"/>
      <c r="AB107" s="200"/>
      <c r="AC107" s="200"/>
      <c r="AD107" s="200"/>
      <c r="AE107" s="200"/>
      <c r="AF107" s="200"/>
      <c r="AG107" s="200"/>
      <c r="AH107" s="200"/>
      <c r="AI107" s="200"/>
      <c r="AJ107" s="200"/>
      <c r="AK107" s="200"/>
      <c r="AL107" s="200"/>
      <c r="AM107" s="200"/>
      <c r="AN107" s="200"/>
      <c r="AO107" s="200"/>
      <c r="AP107" s="200"/>
      <c r="AQ107" s="200"/>
      <c r="AR107" s="200"/>
      <c r="AS107" s="200"/>
      <c r="AT107" s="200"/>
      <c r="AU107" s="200"/>
    </row>
    <row r="108" spans="1:47" ht="16" hidden="1" x14ac:dyDescent="0.2">
      <c r="A108" s="200"/>
      <c r="B108" s="200"/>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200"/>
      <c r="AI108" s="200"/>
      <c r="AJ108" s="200"/>
      <c r="AK108" s="200"/>
      <c r="AL108" s="200"/>
      <c r="AM108" s="200"/>
      <c r="AN108" s="200"/>
      <c r="AO108" s="200"/>
      <c r="AP108" s="200"/>
      <c r="AQ108" s="200"/>
      <c r="AR108" s="200"/>
      <c r="AS108" s="200"/>
      <c r="AT108" s="200"/>
      <c r="AU108" s="200"/>
    </row>
    <row r="109" spans="1:47" ht="16" hidden="1" x14ac:dyDescent="0.2">
      <c r="A109" s="200"/>
      <c r="B109" s="200"/>
      <c r="C109" s="200"/>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c r="AP109" s="200"/>
      <c r="AQ109" s="200"/>
      <c r="AR109" s="200"/>
      <c r="AS109" s="200"/>
      <c r="AT109" s="200"/>
      <c r="AU109" s="200"/>
    </row>
    <row r="110" spans="1:47" ht="16" hidden="1" x14ac:dyDescent="0.2">
      <c r="A110" s="200"/>
      <c r="B110" s="200"/>
      <c r="C110" s="200"/>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c r="AP110" s="200"/>
      <c r="AQ110" s="200"/>
      <c r="AR110" s="200"/>
      <c r="AS110" s="200"/>
      <c r="AT110" s="200"/>
      <c r="AU110" s="200"/>
    </row>
    <row r="111" spans="1:47" ht="16" hidden="1" x14ac:dyDescent="0.2">
      <c r="A111" s="200"/>
      <c r="B111" s="200"/>
      <c r="C111" s="200"/>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0"/>
      <c r="AA111" s="200"/>
      <c r="AB111" s="200"/>
      <c r="AC111" s="200"/>
      <c r="AD111" s="200"/>
      <c r="AE111" s="200"/>
      <c r="AF111" s="200"/>
      <c r="AG111" s="200"/>
      <c r="AH111" s="200"/>
      <c r="AI111" s="200"/>
      <c r="AJ111" s="200"/>
      <c r="AK111" s="200"/>
      <c r="AL111" s="200"/>
      <c r="AM111" s="200"/>
      <c r="AN111" s="200"/>
      <c r="AO111" s="200"/>
      <c r="AP111" s="200"/>
      <c r="AQ111" s="200"/>
      <c r="AR111" s="200"/>
      <c r="AS111" s="200"/>
      <c r="AT111" s="200"/>
      <c r="AU111" s="200"/>
    </row>
    <row r="112" spans="1:47" ht="16" hidden="1" x14ac:dyDescent="0.2">
      <c r="A112" s="200"/>
      <c r="B112" s="200"/>
      <c r="C112" s="200"/>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0"/>
      <c r="AE112" s="200"/>
      <c r="AF112" s="200"/>
      <c r="AG112" s="200"/>
      <c r="AH112" s="200"/>
      <c r="AI112" s="200"/>
      <c r="AJ112" s="200"/>
      <c r="AK112" s="200"/>
      <c r="AL112" s="200"/>
      <c r="AM112" s="200"/>
      <c r="AN112" s="200"/>
      <c r="AO112" s="200"/>
      <c r="AP112" s="200"/>
      <c r="AQ112" s="200"/>
      <c r="AR112" s="200"/>
      <c r="AS112" s="200"/>
      <c r="AT112" s="200"/>
      <c r="AU112" s="200"/>
    </row>
    <row r="113" spans="1:47" ht="16" hidden="1" x14ac:dyDescent="0.2">
      <c r="A113" s="200"/>
      <c r="B113" s="200"/>
      <c r="C113" s="200"/>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0"/>
      <c r="AA113" s="200"/>
      <c r="AB113" s="200"/>
      <c r="AC113" s="200"/>
      <c r="AD113" s="200"/>
      <c r="AE113" s="200"/>
      <c r="AF113" s="200"/>
      <c r="AG113" s="200"/>
      <c r="AH113" s="200"/>
      <c r="AI113" s="200"/>
      <c r="AJ113" s="200"/>
      <c r="AK113" s="200"/>
      <c r="AL113" s="200"/>
      <c r="AM113" s="200"/>
      <c r="AN113" s="200"/>
      <c r="AO113" s="200"/>
      <c r="AP113" s="200"/>
      <c r="AQ113" s="200"/>
      <c r="AR113" s="200"/>
      <c r="AS113" s="200"/>
      <c r="AT113" s="200"/>
      <c r="AU113" s="200"/>
    </row>
    <row r="114" spans="1:47" ht="16" hidden="1" x14ac:dyDescent="0.2">
      <c r="A114" s="200"/>
      <c r="B114" s="200"/>
      <c r="C114" s="200"/>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0"/>
      <c r="AA114" s="200"/>
      <c r="AB114" s="200"/>
      <c r="AC114" s="200"/>
      <c r="AD114" s="200"/>
      <c r="AE114" s="200"/>
      <c r="AF114" s="200"/>
      <c r="AG114" s="200"/>
      <c r="AH114" s="200"/>
      <c r="AI114" s="200"/>
      <c r="AJ114" s="200"/>
      <c r="AK114" s="200"/>
      <c r="AL114" s="200"/>
      <c r="AM114" s="200"/>
      <c r="AN114" s="200"/>
      <c r="AO114" s="200"/>
      <c r="AP114" s="200"/>
      <c r="AQ114" s="200"/>
      <c r="AR114" s="200"/>
      <c r="AS114" s="200"/>
      <c r="AT114" s="200"/>
      <c r="AU114" s="200"/>
    </row>
    <row r="115" spans="1:47" ht="16" hidden="1" x14ac:dyDescent="0.2">
      <c r="A115" s="200"/>
      <c r="B115" s="200"/>
      <c r="C115" s="200"/>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0"/>
      <c r="AA115" s="200"/>
      <c r="AB115" s="200"/>
      <c r="AC115" s="200"/>
      <c r="AD115" s="200"/>
      <c r="AE115" s="200"/>
      <c r="AF115" s="200"/>
      <c r="AG115" s="200"/>
      <c r="AH115" s="200"/>
      <c r="AI115" s="200"/>
      <c r="AJ115" s="200"/>
      <c r="AK115" s="200"/>
      <c r="AL115" s="200"/>
      <c r="AM115" s="200"/>
      <c r="AN115" s="200"/>
      <c r="AO115" s="200"/>
      <c r="AP115" s="200"/>
      <c r="AQ115" s="200"/>
      <c r="AR115" s="200"/>
      <c r="AS115" s="200"/>
      <c r="AT115" s="200"/>
      <c r="AU115" s="200"/>
    </row>
    <row r="116" spans="1:47" ht="16" hidden="1" x14ac:dyDescent="0.2">
      <c r="A116" s="200"/>
      <c r="B116" s="200"/>
      <c r="C116" s="200"/>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0"/>
      <c r="AA116" s="200"/>
      <c r="AB116" s="200"/>
      <c r="AC116" s="200"/>
      <c r="AD116" s="200"/>
      <c r="AE116" s="200"/>
      <c r="AF116" s="200"/>
      <c r="AG116" s="200"/>
      <c r="AH116" s="200"/>
      <c r="AI116" s="200"/>
      <c r="AJ116" s="200"/>
      <c r="AK116" s="200"/>
      <c r="AL116" s="200"/>
      <c r="AM116" s="200"/>
      <c r="AN116" s="200"/>
      <c r="AO116" s="200"/>
      <c r="AP116" s="200"/>
      <c r="AQ116" s="200"/>
      <c r="AR116" s="200"/>
      <c r="AS116" s="200"/>
      <c r="AT116" s="200"/>
      <c r="AU116" s="200"/>
    </row>
    <row r="117" spans="1:47" ht="16" hidden="1" x14ac:dyDescent="0.2">
      <c r="A117" s="200"/>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c r="AA117" s="200"/>
      <c r="AB117" s="200"/>
      <c r="AC117" s="200"/>
      <c r="AD117" s="200"/>
      <c r="AE117" s="200"/>
      <c r="AF117" s="200"/>
      <c r="AG117" s="200"/>
      <c r="AH117" s="200"/>
      <c r="AI117" s="200"/>
      <c r="AJ117" s="200"/>
      <c r="AK117" s="200"/>
      <c r="AL117" s="200"/>
      <c r="AM117" s="200"/>
      <c r="AN117" s="200"/>
      <c r="AO117" s="200"/>
      <c r="AP117" s="200"/>
      <c r="AQ117" s="200"/>
      <c r="AR117" s="200"/>
      <c r="AS117" s="200"/>
      <c r="AT117" s="200"/>
      <c r="AU117" s="200"/>
    </row>
    <row r="118" spans="1:47" ht="16" hidden="1" x14ac:dyDescent="0.2">
      <c r="A118" s="200"/>
      <c r="B118" s="200"/>
      <c r="C118" s="200"/>
      <c r="D118" s="200"/>
      <c r="E118" s="200"/>
      <c r="F118" s="200"/>
      <c r="G118" s="200"/>
      <c r="H118" s="200"/>
      <c r="I118" s="200"/>
      <c r="J118" s="200"/>
      <c r="K118" s="200"/>
      <c r="L118" s="200"/>
      <c r="M118" s="200"/>
      <c r="N118" s="200"/>
      <c r="O118" s="200"/>
      <c r="P118" s="200"/>
      <c r="Q118" s="200"/>
      <c r="R118" s="200"/>
      <c r="S118" s="200"/>
      <c r="T118" s="200"/>
      <c r="U118" s="200"/>
      <c r="V118" s="200"/>
      <c r="W118" s="200"/>
      <c r="X118" s="200"/>
      <c r="Y118" s="200"/>
      <c r="Z118" s="200"/>
      <c r="AA118" s="200"/>
      <c r="AB118" s="200"/>
      <c r="AC118" s="200"/>
      <c r="AD118" s="200"/>
      <c r="AE118" s="200"/>
      <c r="AF118" s="200"/>
      <c r="AG118" s="200"/>
      <c r="AH118" s="200"/>
      <c r="AI118" s="200"/>
      <c r="AJ118" s="200"/>
      <c r="AK118" s="200"/>
      <c r="AL118" s="200"/>
      <c r="AM118" s="200"/>
      <c r="AN118" s="200"/>
      <c r="AO118" s="200"/>
      <c r="AP118" s="200"/>
      <c r="AQ118" s="200"/>
      <c r="AR118" s="200"/>
      <c r="AS118" s="200"/>
      <c r="AT118" s="200"/>
      <c r="AU118" s="200"/>
    </row>
    <row r="119" spans="1:47" ht="16" hidden="1" x14ac:dyDescent="0.2">
      <c r="A119" s="200"/>
      <c r="B119" s="200"/>
      <c r="C119" s="200"/>
      <c r="D119" s="200"/>
      <c r="E119" s="200"/>
      <c r="F119" s="200"/>
      <c r="G119" s="200"/>
      <c r="H119" s="200"/>
      <c r="I119" s="200"/>
      <c r="J119" s="200"/>
      <c r="K119" s="200"/>
      <c r="L119" s="200"/>
      <c r="M119" s="200"/>
      <c r="N119" s="200"/>
      <c r="O119" s="200"/>
      <c r="P119" s="200"/>
      <c r="Q119" s="200"/>
      <c r="R119" s="200"/>
      <c r="S119" s="200"/>
      <c r="T119" s="200"/>
      <c r="U119" s="200"/>
      <c r="V119" s="200"/>
      <c r="W119" s="200"/>
      <c r="X119" s="200"/>
      <c r="Y119" s="200"/>
      <c r="Z119" s="200"/>
      <c r="AA119" s="200"/>
      <c r="AB119" s="200"/>
      <c r="AC119" s="200"/>
      <c r="AD119" s="200"/>
      <c r="AE119" s="200"/>
      <c r="AF119" s="200"/>
      <c r="AG119" s="200"/>
      <c r="AH119" s="200"/>
      <c r="AI119" s="200"/>
      <c r="AJ119" s="200"/>
      <c r="AK119" s="200"/>
      <c r="AL119" s="200"/>
      <c r="AM119" s="200"/>
      <c r="AN119" s="200"/>
      <c r="AO119" s="200"/>
      <c r="AP119" s="200"/>
      <c r="AQ119" s="200"/>
      <c r="AR119" s="200"/>
      <c r="AS119" s="200"/>
      <c r="AT119" s="200"/>
      <c r="AU119" s="200"/>
    </row>
    <row r="120" spans="1:47" ht="16" hidden="1" x14ac:dyDescent="0.2">
      <c r="A120" s="200"/>
      <c r="B120" s="200"/>
      <c r="C120" s="200"/>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0"/>
      <c r="AE120" s="200"/>
      <c r="AF120" s="200"/>
      <c r="AG120" s="200"/>
      <c r="AH120" s="200"/>
      <c r="AI120" s="200"/>
      <c r="AJ120" s="200"/>
      <c r="AK120" s="200"/>
      <c r="AL120" s="200"/>
      <c r="AM120" s="200"/>
      <c r="AN120" s="200"/>
      <c r="AO120" s="200"/>
      <c r="AP120" s="200"/>
      <c r="AQ120" s="200"/>
      <c r="AR120" s="200"/>
      <c r="AS120" s="200"/>
      <c r="AT120" s="200"/>
      <c r="AU120" s="200"/>
    </row>
    <row r="121" spans="1:47" ht="16" hidden="1" x14ac:dyDescent="0.2">
      <c r="A121" s="200"/>
      <c r="B121" s="200"/>
      <c r="C121" s="200"/>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c r="AM121" s="200"/>
      <c r="AN121" s="200"/>
      <c r="AO121" s="200"/>
      <c r="AP121" s="200"/>
      <c r="AQ121" s="200"/>
      <c r="AR121" s="200"/>
      <c r="AS121" s="200"/>
      <c r="AT121" s="200"/>
      <c r="AU121" s="200"/>
    </row>
    <row r="122" spans="1:47" ht="16" hidden="1" x14ac:dyDescent="0.2">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row>
    <row r="123" spans="1:47" ht="16" hidden="1" x14ac:dyDescent="0.2">
      <c r="A123" s="200"/>
      <c r="B123" s="200"/>
      <c r="C123" s="200"/>
      <c r="D123" s="200"/>
      <c r="E123" s="200"/>
      <c r="F123" s="200"/>
      <c r="G123" s="200"/>
      <c r="H123" s="200"/>
      <c r="I123" s="200"/>
      <c r="J123" s="200"/>
      <c r="K123" s="200"/>
      <c r="L123" s="200"/>
      <c r="M123" s="200"/>
      <c r="N123" s="200"/>
      <c r="O123" s="200"/>
      <c r="P123" s="200"/>
      <c r="Q123" s="200"/>
      <c r="R123" s="200"/>
      <c r="S123" s="200"/>
      <c r="T123" s="200"/>
      <c r="U123" s="200"/>
      <c r="V123" s="200"/>
      <c r="W123" s="200"/>
      <c r="X123" s="200"/>
      <c r="Y123" s="200"/>
      <c r="Z123" s="200"/>
      <c r="AA123" s="200"/>
      <c r="AB123" s="200"/>
      <c r="AC123" s="200"/>
      <c r="AD123" s="200"/>
      <c r="AE123" s="200"/>
      <c r="AF123" s="200"/>
      <c r="AG123" s="200"/>
      <c r="AH123" s="200"/>
      <c r="AI123" s="200"/>
      <c r="AJ123" s="200"/>
      <c r="AK123" s="200"/>
      <c r="AL123" s="200"/>
      <c r="AM123" s="200"/>
      <c r="AN123" s="200"/>
      <c r="AO123" s="200"/>
      <c r="AP123" s="200"/>
      <c r="AQ123" s="200"/>
      <c r="AR123" s="200"/>
      <c r="AS123" s="200"/>
      <c r="AT123" s="200"/>
      <c r="AU123" s="200"/>
    </row>
    <row r="124" spans="1:47" ht="16" hidden="1" x14ac:dyDescent="0.2">
      <c r="A124" s="200"/>
      <c r="B124" s="200"/>
      <c r="C124" s="200"/>
      <c r="D124" s="200"/>
      <c r="E124" s="200"/>
      <c r="F124" s="200"/>
      <c r="G124" s="200"/>
      <c r="H124" s="200"/>
      <c r="I124" s="200"/>
      <c r="J124" s="200"/>
      <c r="K124" s="200"/>
      <c r="L124" s="200"/>
      <c r="M124" s="200"/>
      <c r="N124" s="200"/>
      <c r="O124" s="200"/>
      <c r="P124" s="200"/>
      <c r="Q124" s="200"/>
      <c r="R124" s="200"/>
      <c r="S124" s="200"/>
      <c r="T124" s="200"/>
      <c r="U124" s="200"/>
      <c r="V124" s="200"/>
      <c r="W124" s="200"/>
      <c r="X124" s="200"/>
      <c r="Y124" s="200"/>
      <c r="Z124" s="200"/>
      <c r="AA124" s="200"/>
      <c r="AB124" s="200"/>
      <c r="AC124" s="200"/>
      <c r="AD124" s="200"/>
      <c r="AE124" s="200"/>
      <c r="AF124" s="200"/>
      <c r="AG124" s="200"/>
      <c r="AH124" s="200"/>
      <c r="AI124" s="200"/>
      <c r="AJ124" s="200"/>
      <c r="AK124" s="200"/>
      <c r="AL124" s="200"/>
      <c r="AM124" s="200"/>
      <c r="AN124" s="200"/>
      <c r="AO124" s="200"/>
      <c r="AP124" s="200"/>
      <c r="AQ124" s="200"/>
      <c r="AR124" s="200"/>
      <c r="AS124" s="200"/>
      <c r="AT124" s="200"/>
      <c r="AU124" s="200"/>
    </row>
    <row r="125" spans="1:47" ht="16" hidden="1" x14ac:dyDescent="0.2">
      <c r="A125" s="200"/>
      <c r="B125" s="200"/>
      <c r="C125" s="200"/>
      <c r="D125" s="200"/>
      <c r="E125" s="200"/>
      <c r="F125" s="200"/>
      <c r="G125" s="200"/>
      <c r="H125" s="200"/>
      <c r="I125" s="200"/>
      <c r="J125" s="200"/>
      <c r="K125" s="200"/>
      <c r="L125" s="200"/>
      <c r="M125" s="200"/>
      <c r="N125" s="200"/>
      <c r="O125" s="200"/>
      <c r="P125" s="200"/>
      <c r="Q125" s="200"/>
      <c r="R125" s="200"/>
      <c r="S125" s="200"/>
      <c r="T125" s="200"/>
      <c r="U125" s="200"/>
      <c r="V125" s="200"/>
      <c r="W125" s="200"/>
      <c r="X125" s="200"/>
      <c r="Y125" s="200"/>
      <c r="Z125" s="200"/>
      <c r="AA125" s="200"/>
      <c r="AB125" s="200"/>
      <c r="AC125" s="200"/>
      <c r="AD125" s="200"/>
      <c r="AE125" s="200"/>
      <c r="AF125" s="200"/>
      <c r="AG125" s="200"/>
      <c r="AH125" s="200"/>
      <c r="AI125" s="200"/>
      <c r="AJ125" s="200"/>
      <c r="AK125" s="200"/>
      <c r="AL125" s="200"/>
      <c r="AM125" s="200"/>
      <c r="AN125" s="200"/>
      <c r="AO125" s="200"/>
      <c r="AP125" s="200"/>
      <c r="AQ125" s="200"/>
      <c r="AR125" s="200"/>
      <c r="AS125" s="200"/>
      <c r="AT125" s="200"/>
      <c r="AU125" s="200"/>
    </row>
    <row r="126" spans="1:47" ht="16" hidden="1" x14ac:dyDescent="0.2">
      <c r="A126" s="200"/>
      <c r="B126" s="200"/>
      <c r="C126" s="200"/>
      <c r="D126" s="200"/>
      <c r="E126" s="200"/>
      <c r="F126" s="200"/>
      <c r="G126" s="200"/>
      <c r="H126" s="200"/>
      <c r="I126" s="200"/>
      <c r="J126" s="200"/>
      <c r="K126" s="200"/>
      <c r="L126" s="200"/>
      <c r="M126" s="200"/>
      <c r="N126" s="200"/>
      <c r="O126" s="200"/>
      <c r="P126" s="200"/>
      <c r="Q126" s="200"/>
      <c r="R126" s="200"/>
      <c r="S126" s="200"/>
      <c r="T126" s="200"/>
      <c r="U126" s="200"/>
      <c r="V126" s="200"/>
      <c r="W126" s="200"/>
      <c r="X126" s="200"/>
      <c r="Y126" s="200"/>
      <c r="Z126" s="200"/>
      <c r="AA126" s="200"/>
      <c r="AB126" s="200"/>
      <c r="AC126" s="200"/>
      <c r="AD126" s="200"/>
      <c r="AE126" s="200"/>
      <c r="AF126" s="200"/>
      <c r="AG126" s="200"/>
      <c r="AH126" s="200"/>
      <c r="AI126" s="200"/>
      <c r="AJ126" s="200"/>
      <c r="AK126" s="200"/>
      <c r="AL126" s="200"/>
      <c r="AM126" s="200"/>
      <c r="AN126" s="200"/>
      <c r="AO126" s="200"/>
      <c r="AP126" s="200"/>
      <c r="AQ126" s="200"/>
      <c r="AR126" s="200"/>
      <c r="AS126" s="200"/>
      <c r="AT126" s="200"/>
      <c r="AU126" s="200"/>
    </row>
    <row r="127" spans="1:47" ht="16" hidden="1" x14ac:dyDescent="0.2">
      <c r="A127" s="200"/>
      <c r="B127" s="200"/>
      <c r="C127" s="200"/>
      <c r="D127" s="200"/>
      <c r="E127" s="200"/>
      <c r="F127" s="200"/>
      <c r="G127" s="200"/>
      <c r="H127" s="200"/>
      <c r="I127" s="200"/>
      <c r="J127" s="200"/>
      <c r="K127" s="200"/>
      <c r="L127" s="200"/>
      <c r="M127" s="200"/>
      <c r="N127" s="200"/>
      <c r="O127" s="200"/>
      <c r="P127" s="200"/>
      <c r="Q127" s="200"/>
      <c r="R127" s="200"/>
      <c r="S127" s="200"/>
      <c r="T127" s="200"/>
      <c r="U127" s="200"/>
      <c r="V127" s="200"/>
      <c r="W127" s="200"/>
      <c r="X127" s="200"/>
      <c r="Y127" s="200"/>
      <c r="Z127" s="200"/>
      <c r="AA127" s="200"/>
      <c r="AB127" s="200"/>
      <c r="AC127" s="200"/>
      <c r="AD127" s="200"/>
      <c r="AE127" s="200"/>
      <c r="AF127" s="200"/>
      <c r="AG127" s="200"/>
      <c r="AH127" s="200"/>
      <c r="AI127" s="200"/>
      <c r="AJ127" s="200"/>
      <c r="AK127" s="200"/>
      <c r="AL127" s="200"/>
      <c r="AM127" s="200"/>
      <c r="AN127" s="200"/>
      <c r="AO127" s="200"/>
      <c r="AP127" s="200"/>
      <c r="AQ127" s="200"/>
      <c r="AR127" s="200"/>
      <c r="AS127" s="200"/>
      <c r="AT127" s="200"/>
      <c r="AU127" s="200"/>
    </row>
    <row r="128" spans="1:47" ht="16" hidden="1" x14ac:dyDescent="0.2">
      <c r="A128" s="200"/>
      <c r="B128" s="200"/>
      <c r="C128" s="200"/>
      <c r="D128" s="200"/>
      <c r="E128" s="200"/>
      <c r="F128" s="200"/>
      <c r="G128" s="200"/>
      <c r="H128" s="200"/>
      <c r="I128" s="200"/>
      <c r="J128" s="200"/>
      <c r="K128" s="200"/>
      <c r="L128" s="200"/>
      <c r="M128" s="200"/>
      <c r="N128" s="200"/>
      <c r="O128" s="200"/>
      <c r="P128" s="200"/>
      <c r="Q128" s="200"/>
      <c r="R128" s="200"/>
      <c r="S128" s="200"/>
      <c r="T128" s="200"/>
      <c r="U128" s="200"/>
      <c r="V128" s="200"/>
      <c r="W128" s="200"/>
      <c r="X128" s="200"/>
      <c r="Y128" s="200"/>
      <c r="Z128" s="200"/>
      <c r="AA128" s="200"/>
      <c r="AB128" s="200"/>
      <c r="AC128" s="200"/>
      <c r="AD128" s="200"/>
      <c r="AE128" s="200"/>
      <c r="AF128" s="200"/>
      <c r="AG128" s="200"/>
      <c r="AH128" s="200"/>
      <c r="AI128" s="200"/>
      <c r="AJ128" s="200"/>
      <c r="AK128" s="200"/>
      <c r="AL128" s="200"/>
      <c r="AM128" s="200"/>
      <c r="AN128" s="200"/>
      <c r="AO128" s="200"/>
      <c r="AP128" s="200"/>
      <c r="AQ128" s="200"/>
      <c r="AR128" s="200"/>
      <c r="AS128" s="200"/>
      <c r="AT128" s="200"/>
      <c r="AU128" s="200"/>
    </row>
    <row r="129" spans="1:47" hidden="1" x14ac:dyDescent="0.2">
      <c r="A129" s="200"/>
      <c r="B129" s="200"/>
      <c r="C129" s="200"/>
      <c r="D129" s="202"/>
      <c r="E129" s="202"/>
      <c r="F129" s="202"/>
      <c r="G129" s="200"/>
      <c r="H129" s="200"/>
      <c r="I129" s="200"/>
      <c r="J129" s="200"/>
      <c r="K129" s="200"/>
      <c r="L129" s="200"/>
      <c r="M129" s="200"/>
      <c r="N129" s="200"/>
      <c r="O129" s="200"/>
      <c r="P129" s="200"/>
      <c r="Q129" s="200"/>
      <c r="R129" s="200"/>
      <c r="S129" s="200"/>
      <c r="T129" s="200"/>
      <c r="U129" s="200"/>
      <c r="V129" s="200"/>
      <c r="W129" s="200"/>
      <c r="X129" s="200"/>
      <c r="Y129" s="200"/>
      <c r="Z129" s="200"/>
      <c r="AA129" s="200"/>
      <c r="AB129" s="200"/>
      <c r="AC129" s="200"/>
      <c r="AD129" s="200"/>
      <c r="AE129" s="200"/>
      <c r="AF129" s="200"/>
      <c r="AG129" s="200"/>
      <c r="AH129" s="200"/>
      <c r="AI129" s="200"/>
      <c r="AJ129" s="200"/>
      <c r="AK129" s="200"/>
      <c r="AL129" s="200"/>
      <c r="AM129" s="200"/>
      <c r="AN129" s="200"/>
      <c r="AO129" s="200"/>
      <c r="AP129" s="200"/>
      <c r="AQ129" s="200"/>
      <c r="AR129" s="200"/>
      <c r="AS129" s="200"/>
      <c r="AT129" s="200"/>
      <c r="AU129" s="200"/>
    </row>
    <row r="130" spans="1:47" hidden="1" x14ac:dyDescent="0.2">
      <c r="A130" s="200"/>
      <c r="B130" s="200"/>
      <c r="C130" s="200"/>
      <c r="D130" s="202"/>
      <c r="E130" s="202"/>
      <c r="F130" s="202"/>
      <c r="G130" s="200"/>
      <c r="H130" s="200"/>
      <c r="I130" s="200"/>
      <c r="J130" s="200"/>
      <c r="K130" s="200"/>
      <c r="L130" s="200"/>
      <c r="M130" s="200"/>
      <c r="N130" s="200"/>
      <c r="O130" s="200"/>
      <c r="P130" s="200"/>
      <c r="Q130" s="200"/>
      <c r="R130" s="200"/>
      <c r="S130" s="200"/>
      <c r="T130" s="200"/>
      <c r="U130" s="200"/>
      <c r="V130" s="200"/>
      <c r="W130" s="200"/>
      <c r="X130" s="200"/>
      <c r="Y130" s="200"/>
      <c r="Z130" s="200"/>
      <c r="AA130" s="200"/>
      <c r="AB130" s="200"/>
      <c r="AC130" s="200"/>
      <c r="AD130" s="200"/>
      <c r="AE130" s="200"/>
      <c r="AF130" s="200"/>
      <c r="AG130" s="200"/>
      <c r="AH130" s="200"/>
      <c r="AI130" s="200"/>
      <c r="AJ130" s="200"/>
      <c r="AK130" s="200"/>
      <c r="AL130" s="200"/>
      <c r="AM130" s="200"/>
      <c r="AN130" s="200"/>
      <c r="AO130" s="200"/>
      <c r="AP130" s="200"/>
      <c r="AQ130" s="200"/>
      <c r="AR130" s="200"/>
      <c r="AS130" s="200"/>
      <c r="AT130" s="200"/>
      <c r="AU130" s="200"/>
    </row>
    <row r="131" spans="1:47" hidden="1" x14ac:dyDescent="0.2">
      <c r="A131" s="200"/>
      <c r="B131" s="200"/>
      <c r="C131" s="200"/>
      <c r="D131" s="202"/>
      <c r="E131" s="202"/>
      <c r="F131" s="202"/>
      <c r="G131" s="200"/>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row>
    <row r="132" spans="1:47" hidden="1" x14ac:dyDescent="0.2">
      <c r="A132" s="200"/>
      <c r="B132" s="200"/>
      <c r="C132" s="200"/>
      <c r="D132" s="202"/>
      <c r="E132" s="202"/>
      <c r="F132" s="202"/>
      <c r="G132" s="200"/>
      <c r="H132" s="200"/>
      <c r="I132" s="200"/>
      <c r="J132" s="200"/>
      <c r="K132" s="200"/>
      <c r="L132" s="200"/>
      <c r="M132" s="200"/>
      <c r="N132" s="200"/>
      <c r="O132" s="200"/>
      <c r="P132" s="200"/>
      <c r="Q132" s="200"/>
      <c r="R132" s="200"/>
      <c r="S132" s="200"/>
      <c r="T132" s="200"/>
      <c r="U132" s="200"/>
      <c r="V132" s="200"/>
      <c r="W132" s="200"/>
      <c r="X132" s="200"/>
      <c r="Y132" s="200"/>
      <c r="Z132" s="200"/>
      <c r="AA132" s="200"/>
      <c r="AB132" s="200"/>
      <c r="AC132" s="200"/>
      <c r="AD132" s="200"/>
      <c r="AE132" s="200"/>
      <c r="AF132" s="200"/>
      <c r="AG132" s="200"/>
      <c r="AH132" s="200"/>
      <c r="AI132" s="200"/>
      <c r="AJ132" s="200"/>
      <c r="AK132" s="200"/>
      <c r="AL132" s="200"/>
      <c r="AM132" s="200"/>
      <c r="AN132" s="200"/>
      <c r="AO132" s="200"/>
      <c r="AP132" s="200"/>
      <c r="AQ132" s="200"/>
      <c r="AR132" s="200"/>
      <c r="AS132" s="200"/>
      <c r="AT132" s="200"/>
      <c r="AU132" s="200"/>
    </row>
    <row r="133" spans="1:47" hidden="1" x14ac:dyDescent="0.2">
      <c r="A133" s="200"/>
      <c r="B133" s="200"/>
      <c r="C133" s="200"/>
      <c r="D133" s="202"/>
      <c r="E133" s="202"/>
      <c r="F133" s="202"/>
      <c r="G133" s="200"/>
      <c r="H133" s="200"/>
      <c r="I133" s="200"/>
      <c r="J133" s="200"/>
      <c r="K133" s="200"/>
      <c r="L133" s="200"/>
      <c r="M133" s="200"/>
      <c r="N133" s="200"/>
      <c r="O133" s="200"/>
      <c r="P133" s="200"/>
      <c r="Q133" s="200"/>
      <c r="R133" s="200"/>
      <c r="S133" s="200"/>
      <c r="T133" s="200"/>
      <c r="U133" s="200"/>
      <c r="V133" s="200"/>
      <c r="W133" s="200"/>
      <c r="X133" s="200"/>
      <c r="Y133" s="200"/>
      <c r="Z133" s="200"/>
      <c r="AA133" s="200"/>
      <c r="AB133" s="200"/>
      <c r="AC133" s="200"/>
      <c r="AD133" s="200"/>
      <c r="AE133" s="200"/>
      <c r="AF133" s="200"/>
      <c r="AG133" s="200"/>
      <c r="AH133" s="200"/>
      <c r="AI133" s="200"/>
      <c r="AJ133" s="200"/>
      <c r="AK133" s="200"/>
      <c r="AL133" s="200"/>
      <c r="AM133" s="200"/>
      <c r="AN133" s="200"/>
      <c r="AO133" s="200"/>
      <c r="AP133" s="200"/>
      <c r="AQ133" s="200"/>
      <c r="AR133" s="200"/>
      <c r="AS133" s="200"/>
      <c r="AT133" s="200"/>
      <c r="AU133" s="200"/>
    </row>
    <row r="134" spans="1:47" hidden="1" x14ac:dyDescent="0.2">
      <c r="A134" s="200"/>
      <c r="B134" s="200"/>
      <c r="C134" s="200"/>
      <c r="D134" s="202"/>
      <c r="E134" s="202"/>
      <c r="F134" s="202"/>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200"/>
    </row>
    <row r="135" spans="1:47" hidden="1" x14ac:dyDescent="0.2">
      <c r="A135" s="200"/>
      <c r="B135" s="200"/>
      <c r="C135" s="200"/>
      <c r="D135" s="202"/>
      <c r="E135" s="202"/>
      <c r="F135" s="202"/>
      <c r="G135" s="200"/>
      <c r="H135" s="200"/>
      <c r="I135" s="200"/>
      <c r="J135" s="200"/>
      <c r="K135" s="200"/>
      <c r="L135" s="200"/>
      <c r="M135" s="200"/>
      <c r="N135" s="200"/>
      <c r="O135" s="200"/>
      <c r="P135" s="200"/>
      <c r="Q135" s="200"/>
      <c r="R135" s="200"/>
      <c r="S135" s="200"/>
      <c r="T135" s="200"/>
      <c r="U135" s="200"/>
      <c r="V135" s="200"/>
      <c r="W135" s="200"/>
      <c r="X135" s="200"/>
      <c r="Y135" s="200"/>
      <c r="Z135" s="200"/>
      <c r="AA135" s="200"/>
      <c r="AB135" s="200"/>
      <c r="AC135" s="200"/>
      <c r="AD135" s="200"/>
      <c r="AE135" s="200"/>
      <c r="AF135" s="200"/>
      <c r="AG135" s="200"/>
      <c r="AH135" s="200"/>
      <c r="AI135" s="200"/>
      <c r="AJ135" s="200"/>
      <c r="AK135" s="200"/>
      <c r="AL135" s="200"/>
      <c r="AM135" s="200"/>
      <c r="AN135" s="200"/>
      <c r="AO135" s="200"/>
      <c r="AP135" s="200"/>
      <c r="AQ135" s="200"/>
      <c r="AR135" s="200"/>
      <c r="AS135" s="200"/>
      <c r="AT135" s="200"/>
      <c r="AU135" s="200"/>
    </row>
    <row r="136" spans="1:47" hidden="1" x14ac:dyDescent="0.2">
      <c r="A136" s="200"/>
      <c r="B136" s="200"/>
      <c r="C136" s="200"/>
      <c r="D136" s="202"/>
      <c r="E136" s="202"/>
      <c r="F136" s="202"/>
      <c r="G136" s="200"/>
      <c r="H136" s="200"/>
      <c r="I136" s="200"/>
      <c r="J136" s="200"/>
      <c r="K136" s="200"/>
      <c r="L136" s="200"/>
      <c r="M136" s="200"/>
      <c r="N136" s="200"/>
      <c r="O136" s="200"/>
      <c r="P136" s="200"/>
      <c r="Q136" s="200"/>
      <c r="R136" s="200"/>
      <c r="S136" s="200"/>
      <c r="T136" s="200"/>
      <c r="U136" s="200"/>
      <c r="V136" s="200"/>
      <c r="W136" s="200"/>
      <c r="X136" s="200"/>
      <c r="Y136" s="200"/>
      <c r="Z136" s="200"/>
      <c r="AA136" s="200"/>
      <c r="AB136" s="200"/>
      <c r="AC136" s="200"/>
      <c r="AD136" s="200"/>
      <c r="AE136" s="200"/>
      <c r="AF136" s="200"/>
      <c r="AG136" s="200"/>
      <c r="AH136" s="200"/>
      <c r="AI136" s="200"/>
      <c r="AJ136" s="200"/>
      <c r="AK136" s="200"/>
      <c r="AL136" s="200"/>
      <c r="AM136" s="200"/>
      <c r="AN136" s="200"/>
      <c r="AO136" s="200"/>
      <c r="AP136" s="200"/>
      <c r="AQ136" s="200"/>
      <c r="AR136" s="200"/>
      <c r="AS136" s="200"/>
      <c r="AT136" s="200"/>
      <c r="AU136" s="200"/>
    </row>
    <row r="137" spans="1:47" hidden="1" x14ac:dyDescent="0.2">
      <c r="A137" s="200"/>
      <c r="B137" s="200"/>
      <c r="C137" s="200"/>
      <c r="D137" s="202"/>
      <c r="E137" s="202"/>
      <c r="F137" s="202"/>
      <c r="G137" s="200"/>
      <c r="H137" s="200"/>
      <c r="I137" s="200"/>
      <c r="J137" s="200"/>
      <c r="K137" s="200"/>
      <c r="L137" s="200"/>
      <c r="M137" s="200"/>
      <c r="N137" s="200"/>
      <c r="O137" s="200"/>
      <c r="P137" s="200"/>
      <c r="Q137" s="200"/>
      <c r="R137" s="200"/>
      <c r="S137" s="200"/>
      <c r="T137" s="200"/>
      <c r="U137" s="200"/>
      <c r="V137" s="200"/>
      <c r="W137" s="200"/>
      <c r="X137" s="200"/>
      <c r="Y137" s="200"/>
      <c r="Z137" s="200"/>
      <c r="AA137" s="200"/>
      <c r="AB137" s="200"/>
      <c r="AC137" s="200"/>
      <c r="AD137" s="200"/>
      <c r="AE137" s="200"/>
      <c r="AF137" s="200"/>
      <c r="AG137" s="200"/>
      <c r="AH137" s="200"/>
      <c r="AI137" s="200"/>
      <c r="AJ137" s="200"/>
      <c r="AK137" s="200"/>
      <c r="AL137" s="200"/>
      <c r="AM137" s="200"/>
      <c r="AN137" s="200"/>
      <c r="AO137" s="200"/>
      <c r="AP137" s="200"/>
      <c r="AQ137" s="200"/>
      <c r="AR137" s="200"/>
      <c r="AS137" s="200"/>
      <c r="AT137" s="200"/>
      <c r="AU137" s="200"/>
    </row>
    <row r="138" spans="1:47" hidden="1" x14ac:dyDescent="0.2">
      <c r="A138" s="200"/>
      <c r="B138" s="200"/>
      <c r="C138" s="200"/>
      <c r="D138" s="202"/>
      <c r="E138" s="202"/>
      <c r="F138" s="202"/>
      <c r="G138" s="200"/>
      <c r="H138" s="200"/>
      <c r="I138" s="200"/>
      <c r="J138" s="200"/>
      <c r="K138" s="200"/>
      <c r="L138" s="200"/>
      <c r="M138" s="200"/>
      <c r="N138" s="200"/>
      <c r="O138" s="200"/>
      <c r="P138" s="200"/>
      <c r="Q138" s="200"/>
      <c r="R138" s="200"/>
      <c r="S138" s="200"/>
      <c r="T138" s="200"/>
      <c r="U138" s="200"/>
      <c r="V138" s="200"/>
      <c r="W138" s="200"/>
      <c r="X138" s="200"/>
      <c r="Y138" s="200"/>
      <c r="Z138" s="200"/>
      <c r="AA138" s="200"/>
      <c r="AB138" s="200"/>
      <c r="AC138" s="200"/>
      <c r="AD138" s="200"/>
      <c r="AE138" s="200"/>
      <c r="AF138" s="200"/>
      <c r="AG138" s="200"/>
      <c r="AH138" s="200"/>
      <c r="AI138" s="200"/>
      <c r="AJ138" s="200"/>
      <c r="AK138" s="200"/>
      <c r="AL138" s="200"/>
      <c r="AM138" s="200"/>
      <c r="AN138" s="200"/>
      <c r="AO138" s="200"/>
      <c r="AP138" s="200"/>
      <c r="AQ138" s="200"/>
      <c r="AR138" s="200"/>
      <c r="AS138" s="200"/>
      <c r="AT138" s="200"/>
      <c r="AU138" s="200"/>
    </row>
    <row r="139" spans="1:47" hidden="1" x14ac:dyDescent="0.2">
      <c r="A139" s="200"/>
      <c r="B139" s="200"/>
      <c r="C139" s="200"/>
      <c r="D139" s="202"/>
      <c r="E139" s="202"/>
      <c r="F139" s="202"/>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200"/>
      <c r="AL139" s="200"/>
      <c r="AM139" s="200"/>
      <c r="AN139" s="200"/>
      <c r="AO139" s="200"/>
      <c r="AP139" s="200"/>
      <c r="AQ139" s="200"/>
      <c r="AR139" s="200"/>
      <c r="AS139" s="200"/>
      <c r="AT139" s="200"/>
      <c r="AU139" s="200"/>
    </row>
    <row r="140" spans="1:47" hidden="1" x14ac:dyDescent="0.2">
      <c r="A140" s="200"/>
      <c r="B140" s="200"/>
      <c r="C140" s="200"/>
      <c r="D140" s="202"/>
      <c r="E140" s="202"/>
      <c r="F140" s="202"/>
      <c r="G140" s="200"/>
      <c r="H140" s="200"/>
      <c r="I140" s="200"/>
      <c r="J140" s="200"/>
      <c r="K140" s="200"/>
      <c r="L140" s="200"/>
      <c r="M140" s="200"/>
      <c r="N140" s="200"/>
      <c r="O140" s="200"/>
      <c r="P140" s="200"/>
      <c r="Q140" s="200"/>
      <c r="R140" s="200"/>
      <c r="S140" s="200"/>
      <c r="T140" s="200"/>
      <c r="U140" s="200"/>
      <c r="V140" s="200"/>
      <c r="W140" s="200"/>
      <c r="X140" s="200"/>
      <c r="Y140" s="200"/>
      <c r="Z140" s="200"/>
      <c r="AA140" s="200"/>
      <c r="AB140" s="200"/>
      <c r="AC140" s="200"/>
      <c r="AD140" s="200"/>
      <c r="AE140" s="200"/>
      <c r="AF140" s="200"/>
      <c r="AG140" s="200"/>
      <c r="AH140" s="200"/>
      <c r="AI140" s="200"/>
      <c r="AJ140" s="200"/>
      <c r="AK140" s="200"/>
      <c r="AL140" s="200"/>
      <c r="AM140" s="200"/>
      <c r="AN140" s="200"/>
      <c r="AO140" s="200"/>
      <c r="AP140" s="200"/>
      <c r="AQ140" s="200"/>
      <c r="AR140" s="200"/>
      <c r="AS140" s="200"/>
      <c r="AT140" s="200"/>
      <c r="AU140" s="200"/>
    </row>
    <row r="141" spans="1:47" hidden="1" x14ac:dyDescent="0.2">
      <c r="A141" s="200"/>
      <c r="B141" s="200"/>
      <c r="C141" s="200"/>
      <c r="D141" s="202"/>
      <c r="E141" s="202"/>
      <c r="F141" s="202"/>
      <c r="G141" s="200"/>
      <c r="H141" s="200"/>
      <c r="I141" s="200"/>
      <c r="J141" s="200"/>
      <c r="K141" s="200"/>
      <c r="L141" s="200"/>
      <c r="M141" s="200"/>
      <c r="N141" s="200"/>
      <c r="O141" s="200"/>
      <c r="P141" s="200"/>
      <c r="Q141" s="200"/>
      <c r="R141" s="200"/>
      <c r="S141" s="200"/>
      <c r="T141" s="200"/>
      <c r="U141" s="200"/>
      <c r="V141" s="200"/>
      <c r="W141" s="200"/>
      <c r="X141" s="200"/>
      <c r="Y141" s="200"/>
      <c r="Z141" s="200"/>
      <c r="AA141" s="200"/>
      <c r="AB141" s="200"/>
      <c r="AC141" s="200"/>
      <c r="AD141" s="200"/>
      <c r="AE141" s="200"/>
      <c r="AF141" s="200"/>
      <c r="AG141" s="200"/>
      <c r="AH141" s="200"/>
      <c r="AI141" s="200"/>
      <c r="AJ141" s="200"/>
      <c r="AK141" s="200"/>
      <c r="AL141" s="200"/>
      <c r="AM141" s="200"/>
      <c r="AN141" s="200"/>
      <c r="AO141" s="200"/>
      <c r="AP141" s="200"/>
      <c r="AQ141" s="200"/>
      <c r="AR141" s="200"/>
      <c r="AS141" s="200"/>
      <c r="AT141" s="200"/>
      <c r="AU141" s="200"/>
    </row>
    <row r="142" spans="1:47" hidden="1" x14ac:dyDescent="0.2">
      <c r="A142" s="200"/>
      <c r="B142" s="200"/>
      <c r="C142" s="200"/>
      <c r="D142" s="202"/>
      <c r="E142" s="202"/>
      <c r="F142" s="202"/>
      <c r="G142" s="200"/>
      <c r="H142" s="200"/>
      <c r="I142" s="200"/>
      <c r="J142" s="200"/>
      <c r="K142" s="200"/>
      <c r="L142" s="200"/>
      <c r="M142" s="200"/>
      <c r="N142" s="200"/>
      <c r="O142" s="200"/>
      <c r="P142" s="200"/>
      <c r="Q142" s="200"/>
      <c r="R142" s="200"/>
      <c r="S142" s="200"/>
      <c r="T142" s="200"/>
      <c r="U142" s="200"/>
      <c r="V142" s="200"/>
      <c r="W142" s="200"/>
      <c r="X142" s="200"/>
      <c r="Y142" s="200"/>
      <c r="Z142" s="200"/>
      <c r="AA142" s="200"/>
      <c r="AB142" s="200"/>
      <c r="AC142" s="200"/>
      <c r="AD142" s="200"/>
      <c r="AE142" s="200"/>
      <c r="AF142" s="200"/>
      <c r="AG142" s="200"/>
      <c r="AH142" s="200"/>
      <c r="AI142" s="200"/>
      <c r="AJ142" s="200"/>
      <c r="AK142" s="200"/>
      <c r="AL142" s="200"/>
      <c r="AM142" s="200"/>
      <c r="AN142" s="200"/>
      <c r="AO142" s="200"/>
      <c r="AP142" s="200"/>
      <c r="AQ142" s="200"/>
      <c r="AR142" s="200"/>
      <c r="AS142" s="200"/>
      <c r="AT142" s="200"/>
      <c r="AU142" s="200"/>
    </row>
    <row r="143" spans="1:47" hidden="1" x14ac:dyDescent="0.2">
      <c r="A143" s="200"/>
      <c r="B143" s="200"/>
      <c r="C143" s="200"/>
      <c r="D143" s="202"/>
      <c r="E143" s="202"/>
      <c r="F143" s="202"/>
      <c r="G143" s="200"/>
      <c r="H143" s="200"/>
      <c r="I143" s="200"/>
      <c r="J143" s="200"/>
      <c r="K143" s="200"/>
      <c r="L143" s="200"/>
      <c r="M143" s="200"/>
      <c r="N143" s="200"/>
      <c r="O143" s="200"/>
      <c r="P143" s="200"/>
      <c r="Q143" s="200"/>
      <c r="R143" s="200"/>
      <c r="S143" s="200"/>
      <c r="T143" s="200"/>
      <c r="U143" s="200"/>
      <c r="V143" s="200"/>
      <c r="W143" s="200"/>
      <c r="X143" s="200"/>
      <c r="Y143" s="200"/>
      <c r="Z143" s="200"/>
      <c r="AA143" s="200"/>
      <c r="AB143" s="200"/>
      <c r="AC143" s="200"/>
      <c r="AD143" s="200"/>
      <c r="AE143" s="200"/>
      <c r="AF143" s="200"/>
      <c r="AG143" s="200"/>
      <c r="AH143" s="200"/>
      <c r="AI143" s="200"/>
      <c r="AJ143" s="200"/>
      <c r="AK143" s="200"/>
      <c r="AL143" s="200"/>
      <c r="AM143" s="200"/>
      <c r="AN143" s="200"/>
      <c r="AO143" s="200"/>
      <c r="AP143" s="200"/>
      <c r="AQ143" s="200"/>
      <c r="AR143" s="200"/>
      <c r="AS143" s="200"/>
      <c r="AT143" s="200"/>
      <c r="AU143" s="200"/>
    </row>
    <row r="144" spans="1:47" hidden="1" x14ac:dyDescent="0.2">
      <c r="A144" s="200"/>
      <c r="B144" s="200"/>
      <c r="C144" s="200"/>
      <c r="D144" s="202"/>
      <c r="E144" s="202"/>
      <c r="F144" s="202"/>
      <c r="G144" s="200"/>
      <c r="H144" s="200"/>
      <c r="I144" s="200"/>
      <c r="J144" s="200"/>
      <c r="K144" s="200"/>
      <c r="L144" s="200"/>
      <c r="M144" s="200"/>
      <c r="N144" s="200"/>
      <c r="O144" s="200"/>
      <c r="P144" s="200"/>
      <c r="Q144" s="200"/>
      <c r="R144" s="200"/>
      <c r="S144" s="200"/>
      <c r="T144" s="200"/>
      <c r="U144" s="200"/>
      <c r="V144" s="200"/>
      <c r="W144" s="200"/>
      <c r="X144" s="200"/>
      <c r="Y144" s="200"/>
      <c r="Z144" s="200"/>
      <c r="AA144" s="200"/>
      <c r="AB144" s="200"/>
      <c r="AC144" s="200"/>
      <c r="AD144" s="200"/>
      <c r="AE144" s="200"/>
      <c r="AF144" s="200"/>
      <c r="AG144" s="200"/>
      <c r="AH144" s="200"/>
      <c r="AI144" s="200"/>
      <c r="AJ144" s="200"/>
      <c r="AK144" s="200"/>
      <c r="AL144" s="200"/>
      <c r="AM144" s="200"/>
      <c r="AN144" s="200"/>
      <c r="AO144" s="200"/>
      <c r="AP144" s="200"/>
      <c r="AQ144" s="200"/>
      <c r="AR144" s="200"/>
      <c r="AS144" s="200"/>
      <c r="AT144" s="200"/>
      <c r="AU144" s="200"/>
    </row>
    <row r="145" spans="1:47" hidden="1" x14ac:dyDescent="0.2">
      <c r="A145" s="200"/>
      <c r="B145" s="200"/>
      <c r="C145" s="200"/>
      <c r="D145" s="202"/>
      <c r="E145" s="202"/>
      <c r="F145" s="202"/>
      <c r="G145" s="200"/>
      <c r="H145" s="200"/>
      <c r="I145" s="200"/>
      <c r="J145" s="200"/>
      <c r="K145" s="200"/>
      <c r="L145" s="200"/>
      <c r="M145" s="200"/>
      <c r="N145" s="200"/>
      <c r="O145" s="200"/>
      <c r="P145" s="200"/>
      <c r="Q145" s="200"/>
      <c r="R145" s="200"/>
      <c r="S145" s="200"/>
      <c r="T145" s="200"/>
      <c r="U145" s="200"/>
      <c r="V145" s="200"/>
      <c r="W145" s="200"/>
      <c r="X145" s="200"/>
      <c r="Y145" s="200"/>
      <c r="Z145" s="200"/>
      <c r="AA145" s="200"/>
      <c r="AB145" s="200"/>
      <c r="AC145" s="200"/>
      <c r="AD145" s="200"/>
      <c r="AE145" s="200"/>
      <c r="AF145" s="200"/>
      <c r="AG145" s="200"/>
      <c r="AH145" s="200"/>
      <c r="AI145" s="200"/>
      <c r="AJ145" s="200"/>
      <c r="AK145" s="200"/>
      <c r="AL145" s="200"/>
      <c r="AM145" s="200"/>
      <c r="AN145" s="200"/>
      <c r="AO145" s="200"/>
      <c r="AP145" s="200"/>
      <c r="AQ145" s="200"/>
      <c r="AR145" s="200"/>
      <c r="AS145" s="200"/>
      <c r="AT145" s="200"/>
      <c r="AU145" s="200"/>
    </row>
    <row r="146" spans="1:47" hidden="1" x14ac:dyDescent="0.2">
      <c r="A146" s="200"/>
      <c r="B146" s="200"/>
      <c r="C146" s="200"/>
      <c r="D146" s="202"/>
      <c r="E146" s="202"/>
      <c r="F146" s="202"/>
      <c r="G146" s="200"/>
      <c r="H146" s="200"/>
      <c r="I146" s="200"/>
      <c r="J146" s="200"/>
      <c r="K146" s="200"/>
      <c r="L146" s="200"/>
      <c r="M146" s="200"/>
      <c r="N146" s="200"/>
      <c r="O146" s="200"/>
      <c r="P146" s="200"/>
      <c r="Q146" s="200"/>
      <c r="R146" s="200"/>
      <c r="S146" s="200"/>
      <c r="T146" s="200"/>
      <c r="U146" s="200"/>
      <c r="V146" s="200"/>
      <c r="W146" s="200"/>
      <c r="X146" s="200"/>
      <c r="Y146" s="200"/>
      <c r="Z146" s="200"/>
      <c r="AA146" s="200"/>
      <c r="AB146" s="200"/>
      <c r="AC146" s="200"/>
      <c r="AD146" s="200"/>
      <c r="AE146" s="200"/>
      <c r="AF146" s="200"/>
      <c r="AG146" s="200"/>
      <c r="AH146" s="200"/>
      <c r="AI146" s="200"/>
      <c r="AJ146" s="200"/>
      <c r="AK146" s="200"/>
      <c r="AL146" s="200"/>
      <c r="AM146" s="200"/>
      <c r="AN146" s="200"/>
      <c r="AO146" s="200"/>
      <c r="AP146" s="200"/>
      <c r="AQ146" s="200"/>
      <c r="AR146" s="200"/>
      <c r="AS146" s="200"/>
      <c r="AT146" s="200"/>
      <c r="AU146" s="200"/>
    </row>
    <row r="147" spans="1:47" hidden="1" x14ac:dyDescent="0.2">
      <c r="A147" s="200"/>
      <c r="B147" s="200"/>
      <c r="C147" s="200"/>
      <c r="D147" s="202"/>
      <c r="E147" s="202"/>
      <c r="F147" s="202"/>
      <c r="G147" s="200"/>
      <c r="H147" s="200"/>
      <c r="I147" s="200"/>
      <c r="J147" s="200"/>
      <c r="K147" s="200"/>
      <c r="L147" s="200"/>
      <c r="M147" s="200"/>
      <c r="N147" s="200"/>
      <c r="O147" s="200"/>
      <c r="P147" s="200"/>
      <c r="Q147" s="200"/>
      <c r="R147" s="200"/>
      <c r="S147" s="200"/>
      <c r="T147" s="200"/>
      <c r="U147" s="200"/>
      <c r="V147" s="200"/>
      <c r="W147" s="200"/>
      <c r="X147" s="200"/>
      <c r="Y147" s="200"/>
      <c r="Z147" s="200"/>
      <c r="AA147" s="200"/>
      <c r="AB147" s="200"/>
      <c r="AC147" s="200"/>
      <c r="AD147" s="200"/>
      <c r="AE147" s="200"/>
      <c r="AF147" s="200"/>
      <c r="AG147" s="200"/>
      <c r="AH147" s="200"/>
      <c r="AI147" s="200"/>
      <c r="AJ147" s="200"/>
      <c r="AK147" s="200"/>
      <c r="AL147" s="200"/>
      <c r="AM147" s="200"/>
      <c r="AN147" s="200"/>
      <c r="AO147" s="200"/>
      <c r="AP147" s="200"/>
      <c r="AQ147" s="200"/>
      <c r="AR147" s="200"/>
      <c r="AS147" s="200"/>
      <c r="AT147" s="200"/>
      <c r="AU147" s="200"/>
    </row>
    <row r="148" spans="1:47" hidden="1" x14ac:dyDescent="0.2">
      <c r="A148" s="200"/>
      <c r="B148" s="200"/>
      <c r="C148" s="200"/>
      <c r="D148" s="202"/>
      <c r="E148" s="202"/>
      <c r="F148" s="202"/>
      <c r="G148" s="200"/>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0"/>
      <c r="AE148" s="200"/>
      <c r="AF148" s="200"/>
      <c r="AG148" s="200"/>
      <c r="AH148" s="200"/>
      <c r="AI148" s="200"/>
      <c r="AJ148" s="200"/>
      <c r="AK148" s="200"/>
      <c r="AL148" s="200"/>
      <c r="AM148" s="200"/>
      <c r="AN148" s="200"/>
      <c r="AO148" s="200"/>
      <c r="AP148" s="200"/>
      <c r="AQ148" s="200"/>
      <c r="AR148" s="200"/>
      <c r="AS148" s="200"/>
      <c r="AT148" s="200"/>
      <c r="AU148" s="200"/>
    </row>
    <row r="149" spans="1:47" hidden="1" x14ac:dyDescent="0.2">
      <c r="A149" s="200"/>
      <c r="B149" s="200"/>
      <c r="C149" s="200"/>
      <c r="D149" s="202"/>
      <c r="E149" s="202"/>
      <c r="F149" s="202"/>
      <c r="G149" s="200"/>
      <c r="H149" s="200"/>
      <c r="I149" s="200"/>
      <c r="J149" s="200"/>
      <c r="K149" s="200"/>
      <c r="L149" s="200"/>
      <c r="M149" s="200"/>
      <c r="N149" s="200"/>
      <c r="O149" s="200"/>
      <c r="P149" s="200"/>
      <c r="Q149" s="200"/>
      <c r="R149" s="200"/>
      <c r="S149" s="200"/>
      <c r="T149" s="200"/>
      <c r="U149" s="200"/>
      <c r="V149" s="200"/>
      <c r="W149" s="200"/>
      <c r="X149" s="200"/>
      <c r="Y149" s="200"/>
      <c r="Z149" s="200"/>
      <c r="AA149" s="200"/>
      <c r="AB149" s="200"/>
      <c r="AC149" s="200"/>
      <c r="AD149" s="200"/>
      <c r="AE149" s="200"/>
      <c r="AF149" s="200"/>
      <c r="AG149" s="200"/>
      <c r="AH149" s="200"/>
      <c r="AI149" s="200"/>
      <c r="AJ149" s="200"/>
      <c r="AK149" s="200"/>
      <c r="AL149" s="200"/>
      <c r="AM149" s="200"/>
      <c r="AN149" s="200"/>
      <c r="AO149" s="200"/>
      <c r="AP149" s="200"/>
      <c r="AQ149" s="200"/>
      <c r="AR149" s="200"/>
      <c r="AS149" s="200"/>
      <c r="AT149" s="200"/>
      <c r="AU149" s="200"/>
    </row>
    <row r="150" spans="1:47" hidden="1" x14ac:dyDescent="0.2">
      <c r="A150" s="200"/>
      <c r="B150" s="200"/>
      <c r="C150" s="200"/>
      <c r="D150" s="202"/>
      <c r="E150" s="202"/>
      <c r="F150" s="202"/>
      <c r="G150" s="200"/>
      <c r="H150" s="200"/>
      <c r="I150" s="200"/>
      <c r="J150" s="200"/>
      <c r="K150" s="200"/>
      <c r="L150" s="200"/>
      <c r="M150" s="200"/>
      <c r="N150" s="200"/>
      <c r="O150" s="200"/>
      <c r="P150" s="200"/>
      <c r="Q150" s="200"/>
      <c r="R150" s="200"/>
      <c r="S150" s="200"/>
      <c r="T150" s="200"/>
      <c r="U150" s="200"/>
      <c r="V150" s="200"/>
      <c r="W150" s="200"/>
      <c r="X150" s="200"/>
      <c r="Y150" s="200"/>
      <c r="Z150" s="200"/>
      <c r="AA150" s="200"/>
      <c r="AB150" s="200"/>
      <c r="AC150" s="200"/>
      <c r="AD150" s="200"/>
      <c r="AE150" s="200"/>
      <c r="AF150" s="200"/>
      <c r="AG150" s="200"/>
      <c r="AH150" s="200"/>
      <c r="AI150" s="200"/>
      <c r="AJ150" s="200"/>
      <c r="AK150" s="200"/>
      <c r="AL150" s="200"/>
      <c r="AM150" s="200"/>
      <c r="AN150" s="200"/>
      <c r="AO150" s="200"/>
      <c r="AP150" s="200"/>
      <c r="AQ150" s="200"/>
      <c r="AR150" s="200"/>
      <c r="AS150" s="200"/>
      <c r="AT150" s="200"/>
      <c r="AU150" s="200"/>
    </row>
    <row r="151" spans="1:47" hidden="1" x14ac:dyDescent="0.2">
      <c r="A151" s="200"/>
      <c r="B151" s="200"/>
      <c r="C151" s="200"/>
      <c r="D151" s="202"/>
      <c r="E151" s="202"/>
      <c r="F151" s="202"/>
      <c r="G151" s="200"/>
      <c r="H151" s="200"/>
      <c r="I151" s="200"/>
      <c r="J151" s="200"/>
      <c r="K151" s="200"/>
      <c r="L151" s="200"/>
      <c r="M151" s="200"/>
      <c r="N151" s="200"/>
      <c r="O151" s="200"/>
      <c r="P151" s="200"/>
      <c r="Q151" s="200"/>
      <c r="R151" s="200"/>
      <c r="S151" s="200"/>
      <c r="T151" s="200"/>
      <c r="U151" s="200"/>
      <c r="V151" s="200"/>
      <c r="W151" s="200"/>
      <c r="X151" s="200"/>
      <c r="Y151" s="200"/>
      <c r="Z151" s="200"/>
      <c r="AA151" s="200"/>
      <c r="AB151" s="200"/>
      <c r="AC151" s="200"/>
      <c r="AD151" s="200"/>
      <c r="AE151" s="200"/>
      <c r="AF151" s="200"/>
      <c r="AG151" s="200"/>
      <c r="AH151" s="200"/>
      <c r="AI151" s="200"/>
      <c r="AJ151" s="200"/>
      <c r="AK151" s="200"/>
      <c r="AL151" s="200"/>
      <c r="AM151" s="200"/>
      <c r="AN151" s="200"/>
      <c r="AO151" s="200"/>
      <c r="AP151" s="200"/>
      <c r="AQ151" s="200"/>
      <c r="AR151" s="200"/>
      <c r="AS151" s="200"/>
      <c r="AT151" s="200"/>
      <c r="AU151" s="200"/>
    </row>
    <row r="152" spans="1:47" hidden="1" x14ac:dyDescent="0.2">
      <c r="A152" s="200"/>
      <c r="B152" s="200"/>
      <c r="C152" s="200"/>
      <c r="D152" s="202"/>
      <c r="E152" s="202"/>
      <c r="F152" s="202"/>
      <c r="G152" s="200"/>
      <c r="H152" s="200"/>
      <c r="I152" s="200"/>
      <c r="J152" s="200"/>
      <c r="K152" s="200"/>
      <c r="L152" s="200"/>
      <c r="M152" s="200"/>
      <c r="N152" s="200"/>
      <c r="O152" s="200"/>
      <c r="P152" s="200"/>
      <c r="Q152" s="200"/>
      <c r="R152" s="200"/>
      <c r="S152" s="200"/>
      <c r="T152" s="200"/>
      <c r="U152" s="200"/>
      <c r="V152" s="200"/>
      <c r="W152" s="200"/>
      <c r="X152" s="200"/>
      <c r="Y152" s="200"/>
      <c r="Z152" s="200"/>
      <c r="AA152" s="200"/>
      <c r="AB152" s="200"/>
      <c r="AC152" s="200"/>
      <c r="AD152" s="200"/>
      <c r="AE152" s="200"/>
      <c r="AF152" s="200"/>
      <c r="AG152" s="200"/>
      <c r="AH152" s="200"/>
      <c r="AI152" s="200"/>
      <c r="AJ152" s="200"/>
      <c r="AK152" s="200"/>
      <c r="AL152" s="200"/>
      <c r="AM152" s="200"/>
      <c r="AN152" s="200"/>
      <c r="AO152" s="200"/>
      <c r="AP152" s="200"/>
      <c r="AQ152" s="200"/>
      <c r="AR152" s="200"/>
      <c r="AS152" s="200"/>
      <c r="AT152" s="200"/>
      <c r="AU152" s="200"/>
    </row>
    <row r="153" spans="1:47" hidden="1" x14ac:dyDescent="0.2">
      <c r="A153" s="200"/>
      <c r="B153" s="200"/>
      <c r="C153" s="200"/>
      <c r="D153" s="202"/>
      <c r="E153" s="202"/>
      <c r="F153" s="202"/>
      <c r="G153" s="200"/>
      <c r="H153" s="200"/>
      <c r="I153" s="200"/>
      <c r="J153" s="200"/>
      <c r="K153" s="200"/>
      <c r="L153" s="200"/>
      <c r="M153" s="200"/>
      <c r="N153" s="200"/>
      <c r="O153" s="200"/>
      <c r="P153" s="200"/>
      <c r="Q153" s="200"/>
      <c r="R153" s="200"/>
      <c r="S153" s="200"/>
      <c r="T153" s="200"/>
      <c r="U153" s="200"/>
      <c r="V153" s="200"/>
      <c r="W153" s="200"/>
      <c r="X153" s="200"/>
      <c r="Y153" s="200"/>
      <c r="Z153" s="200"/>
      <c r="AA153" s="200"/>
      <c r="AB153" s="200"/>
      <c r="AC153" s="200"/>
      <c r="AD153" s="200"/>
      <c r="AE153" s="200"/>
      <c r="AF153" s="200"/>
      <c r="AG153" s="200"/>
      <c r="AH153" s="200"/>
      <c r="AI153" s="200"/>
      <c r="AJ153" s="200"/>
      <c r="AK153" s="200"/>
      <c r="AL153" s="200"/>
      <c r="AM153" s="200"/>
      <c r="AN153" s="200"/>
      <c r="AO153" s="200"/>
      <c r="AP153" s="200"/>
      <c r="AQ153" s="200"/>
      <c r="AR153" s="200"/>
      <c r="AS153" s="200"/>
      <c r="AT153" s="200"/>
      <c r="AU153" s="200"/>
    </row>
    <row r="154" spans="1:47" hidden="1" x14ac:dyDescent="0.2">
      <c r="A154" s="200"/>
      <c r="B154" s="200"/>
      <c r="C154" s="200"/>
      <c r="D154" s="202"/>
      <c r="E154" s="202"/>
      <c r="F154" s="202"/>
      <c r="G154" s="200"/>
      <c r="H154" s="200"/>
      <c r="I154" s="200"/>
      <c r="J154" s="200"/>
      <c r="K154" s="200"/>
      <c r="L154" s="200"/>
      <c r="M154" s="200"/>
      <c r="N154" s="200"/>
      <c r="O154" s="200"/>
      <c r="P154" s="200"/>
      <c r="Q154" s="200"/>
      <c r="R154" s="200"/>
      <c r="S154" s="200"/>
      <c r="T154" s="200"/>
      <c r="U154" s="200"/>
      <c r="V154" s="200"/>
      <c r="W154" s="200"/>
      <c r="X154" s="200"/>
      <c r="Y154" s="200"/>
      <c r="Z154" s="200"/>
      <c r="AA154" s="200"/>
      <c r="AB154" s="200"/>
      <c r="AC154" s="200"/>
      <c r="AD154" s="200"/>
      <c r="AE154" s="200"/>
      <c r="AF154" s="200"/>
      <c r="AG154" s="200"/>
      <c r="AH154" s="200"/>
      <c r="AI154" s="200"/>
      <c r="AJ154" s="200"/>
      <c r="AK154" s="200"/>
      <c r="AL154" s="200"/>
      <c r="AM154" s="200"/>
      <c r="AN154" s="200"/>
      <c r="AO154" s="200"/>
      <c r="AP154" s="200"/>
      <c r="AQ154" s="200"/>
      <c r="AR154" s="200"/>
      <c r="AS154" s="200"/>
      <c r="AT154" s="200"/>
      <c r="AU154" s="200"/>
    </row>
    <row r="155" spans="1:47" hidden="1" x14ac:dyDescent="0.2">
      <c r="A155" s="200"/>
      <c r="B155" s="200"/>
      <c r="C155" s="200"/>
      <c r="D155" s="202"/>
      <c r="E155" s="202"/>
      <c r="F155" s="202"/>
      <c r="G155" s="200"/>
      <c r="H155" s="200"/>
      <c r="I155" s="200"/>
      <c r="J155" s="200"/>
      <c r="K155" s="200"/>
      <c r="L155" s="200"/>
      <c r="M155" s="200"/>
      <c r="N155" s="200"/>
      <c r="O155" s="200"/>
      <c r="P155" s="200"/>
      <c r="Q155" s="200"/>
      <c r="R155" s="200"/>
      <c r="S155" s="200"/>
      <c r="T155" s="200"/>
      <c r="U155" s="200"/>
      <c r="V155" s="200"/>
      <c r="W155" s="200"/>
      <c r="X155" s="200"/>
      <c r="Y155" s="200"/>
      <c r="Z155" s="200"/>
      <c r="AA155" s="200"/>
      <c r="AB155" s="200"/>
      <c r="AC155" s="200"/>
      <c r="AD155" s="200"/>
      <c r="AE155" s="200"/>
      <c r="AF155" s="200"/>
      <c r="AG155" s="200"/>
      <c r="AH155" s="200"/>
      <c r="AI155" s="200"/>
      <c r="AJ155" s="200"/>
      <c r="AK155" s="200"/>
      <c r="AL155" s="200"/>
      <c r="AM155" s="200"/>
      <c r="AN155" s="200"/>
      <c r="AO155" s="200"/>
      <c r="AP155" s="200"/>
      <c r="AQ155" s="200"/>
      <c r="AR155" s="200"/>
      <c r="AS155" s="200"/>
      <c r="AT155" s="200"/>
      <c r="AU155" s="200"/>
    </row>
    <row r="156" spans="1:47" hidden="1" x14ac:dyDescent="0.2">
      <c r="A156" s="200"/>
      <c r="B156" s="200"/>
      <c r="C156" s="200"/>
      <c r="D156" s="202"/>
      <c r="E156" s="202"/>
      <c r="F156" s="202"/>
      <c r="G156" s="200"/>
      <c r="H156" s="200"/>
      <c r="I156" s="200"/>
      <c r="J156" s="200"/>
      <c r="K156" s="200"/>
      <c r="L156" s="200"/>
      <c r="M156" s="200"/>
      <c r="N156" s="200"/>
      <c r="O156" s="200"/>
      <c r="P156" s="200"/>
      <c r="Q156" s="200"/>
      <c r="R156" s="200"/>
      <c r="S156" s="200"/>
      <c r="T156" s="200"/>
      <c r="U156" s="200"/>
      <c r="V156" s="200"/>
      <c r="W156" s="200"/>
      <c r="X156" s="200"/>
      <c r="Y156" s="200"/>
      <c r="Z156" s="200"/>
      <c r="AA156" s="200"/>
      <c r="AB156" s="200"/>
      <c r="AC156" s="200"/>
      <c r="AD156" s="200"/>
      <c r="AE156" s="200"/>
      <c r="AF156" s="200"/>
      <c r="AG156" s="200"/>
      <c r="AH156" s="200"/>
      <c r="AI156" s="200"/>
      <c r="AJ156" s="200"/>
      <c r="AK156" s="200"/>
      <c r="AL156" s="200"/>
      <c r="AM156" s="200"/>
      <c r="AN156" s="200"/>
      <c r="AO156" s="200"/>
      <c r="AP156" s="200"/>
      <c r="AQ156" s="200"/>
      <c r="AR156" s="200"/>
      <c r="AS156" s="200"/>
      <c r="AT156" s="200"/>
      <c r="AU156" s="200"/>
    </row>
    <row r="157" spans="1:47" hidden="1" x14ac:dyDescent="0.2">
      <c r="A157" s="200"/>
      <c r="B157" s="200"/>
      <c r="C157" s="200"/>
      <c r="D157" s="202"/>
      <c r="E157" s="202"/>
      <c r="F157" s="202"/>
      <c r="G157" s="200"/>
      <c r="H157" s="200"/>
      <c r="I157" s="200"/>
      <c r="J157" s="200"/>
      <c r="K157" s="200"/>
      <c r="L157" s="200"/>
      <c r="M157" s="200"/>
      <c r="N157" s="200"/>
      <c r="O157" s="200"/>
      <c r="P157" s="200"/>
      <c r="Q157" s="200"/>
      <c r="R157" s="200"/>
      <c r="S157" s="200"/>
      <c r="T157" s="200"/>
      <c r="U157" s="200"/>
      <c r="V157" s="200"/>
      <c r="W157" s="200"/>
      <c r="X157" s="200"/>
      <c r="Y157" s="200"/>
      <c r="Z157" s="200"/>
      <c r="AA157" s="200"/>
      <c r="AB157" s="200"/>
      <c r="AC157" s="200"/>
      <c r="AD157" s="200"/>
      <c r="AE157" s="200"/>
      <c r="AF157" s="200"/>
      <c r="AG157" s="200"/>
      <c r="AH157" s="200"/>
      <c r="AI157" s="200"/>
      <c r="AJ157" s="200"/>
      <c r="AK157" s="200"/>
      <c r="AL157" s="200"/>
      <c r="AM157" s="200"/>
      <c r="AN157" s="200"/>
      <c r="AO157" s="200"/>
      <c r="AP157" s="200"/>
      <c r="AQ157" s="200"/>
      <c r="AR157" s="200"/>
      <c r="AS157" s="200"/>
      <c r="AT157" s="200"/>
      <c r="AU157" s="200"/>
    </row>
    <row r="158" spans="1:47" hidden="1" x14ac:dyDescent="0.2">
      <c r="A158" s="200"/>
      <c r="B158" s="200"/>
      <c r="C158" s="200"/>
      <c r="D158" s="202"/>
      <c r="E158" s="202"/>
      <c r="F158" s="202"/>
      <c r="G158" s="200"/>
      <c r="H158" s="200"/>
      <c r="I158" s="200"/>
      <c r="J158" s="200"/>
      <c r="K158" s="200"/>
      <c r="L158" s="200"/>
      <c r="M158" s="200"/>
      <c r="N158" s="200"/>
      <c r="O158" s="200"/>
      <c r="P158" s="200"/>
      <c r="Q158" s="200"/>
      <c r="R158" s="200"/>
      <c r="S158" s="200"/>
      <c r="T158" s="200"/>
      <c r="U158" s="200"/>
      <c r="V158" s="200"/>
      <c r="W158" s="200"/>
      <c r="X158" s="200"/>
      <c r="Y158" s="200"/>
      <c r="Z158" s="200"/>
      <c r="AA158" s="200"/>
      <c r="AB158" s="200"/>
      <c r="AC158" s="200"/>
      <c r="AD158" s="200"/>
      <c r="AE158" s="200"/>
      <c r="AF158" s="200"/>
      <c r="AG158" s="200"/>
      <c r="AH158" s="200"/>
      <c r="AI158" s="200"/>
      <c r="AJ158" s="200"/>
      <c r="AK158" s="200"/>
      <c r="AL158" s="200"/>
      <c r="AM158" s="200"/>
      <c r="AN158" s="200"/>
      <c r="AO158" s="200"/>
      <c r="AP158" s="200"/>
      <c r="AQ158" s="200"/>
      <c r="AR158" s="200"/>
      <c r="AS158" s="200"/>
      <c r="AT158" s="200"/>
      <c r="AU158" s="200"/>
    </row>
    <row r="159" spans="1:47" hidden="1" x14ac:dyDescent="0.2">
      <c r="A159" s="200"/>
      <c r="B159" s="200"/>
      <c r="C159" s="200"/>
      <c r="D159" s="202"/>
      <c r="E159" s="202"/>
      <c r="F159" s="202"/>
      <c r="G159" s="200"/>
      <c r="H159" s="200"/>
      <c r="I159" s="200"/>
      <c r="J159" s="200"/>
      <c r="K159" s="200"/>
      <c r="L159" s="200"/>
      <c r="M159" s="200"/>
      <c r="N159" s="200"/>
      <c r="O159" s="200"/>
      <c r="P159" s="200"/>
      <c r="Q159" s="200"/>
      <c r="R159" s="200"/>
      <c r="S159" s="200"/>
      <c r="T159" s="200"/>
      <c r="U159" s="200"/>
      <c r="V159" s="200"/>
      <c r="W159" s="200"/>
      <c r="X159" s="200"/>
      <c r="Y159" s="200"/>
      <c r="Z159" s="200"/>
      <c r="AA159" s="200"/>
      <c r="AB159" s="200"/>
      <c r="AC159" s="200"/>
      <c r="AD159" s="200"/>
      <c r="AE159" s="200"/>
      <c r="AF159" s="200"/>
      <c r="AG159" s="200"/>
      <c r="AH159" s="200"/>
      <c r="AI159" s="200"/>
      <c r="AJ159" s="200"/>
      <c r="AK159" s="200"/>
      <c r="AL159" s="200"/>
      <c r="AM159" s="200"/>
      <c r="AN159" s="200"/>
      <c r="AO159" s="200"/>
      <c r="AP159" s="200"/>
      <c r="AQ159" s="200"/>
      <c r="AR159" s="200"/>
      <c r="AS159" s="200"/>
      <c r="AT159" s="200"/>
      <c r="AU159" s="200"/>
    </row>
    <row r="160" spans="1:47" hidden="1" x14ac:dyDescent="0.2">
      <c r="A160" s="200"/>
      <c r="B160" s="200"/>
      <c r="C160" s="200"/>
      <c r="D160" s="202"/>
      <c r="E160" s="202"/>
      <c r="F160" s="202"/>
      <c r="G160" s="200"/>
      <c r="H160" s="200"/>
      <c r="I160" s="200"/>
      <c r="J160" s="200"/>
      <c r="K160" s="200"/>
      <c r="L160" s="200"/>
      <c r="M160" s="200"/>
      <c r="N160" s="200"/>
      <c r="O160" s="200"/>
      <c r="P160" s="200"/>
      <c r="Q160" s="200"/>
      <c r="R160" s="200"/>
      <c r="S160" s="200"/>
      <c r="T160" s="200"/>
      <c r="U160" s="200"/>
      <c r="V160" s="200"/>
      <c r="W160" s="200"/>
      <c r="X160" s="200"/>
      <c r="Y160" s="200"/>
      <c r="Z160" s="200"/>
      <c r="AA160" s="200"/>
      <c r="AB160" s="200"/>
      <c r="AC160" s="200"/>
      <c r="AD160" s="200"/>
      <c r="AE160" s="200"/>
      <c r="AF160" s="200"/>
      <c r="AG160" s="200"/>
      <c r="AH160" s="200"/>
      <c r="AI160" s="200"/>
      <c r="AJ160" s="200"/>
      <c r="AK160" s="200"/>
      <c r="AL160" s="200"/>
      <c r="AM160" s="200"/>
      <c r="AN160" s="200"/>
      <c r="AO160" s="200"/>
      <c r="AP160" s="200"/>
      <c r="AQ160" s="200"/>
      <c r="AR160" s="200"/>
      <c r="AS160" s="200"/>
      <c r="AT160" s="200"/>
      <c r="AU160" s="200"/>
    </row>
    <row r="161" spans="1:47" hidden="1" x14ac:dyDescent="0.2">
      <c r="A161" s="200"/>
      <c r="B161" s="200"/>
      <c r="C161" s="200"/>
      <c r="D161" s="202"/>
      <c r="E161" s="202"/>
      <c r="F161" s="202"/>
      <c r="G161" s="200"/>
      <c r="H161" s="200"/>
      <c r="I161" s="200"/>
      <c r="J161" s="200"/>
      <c r="K161" s="200"/>
      <c r="L161" s="200"/>
      <c r="M161" s="200"/>
      <c r="N161" s="200"/>
      <c r="O161" s="200"/>
      <c r="P161" s="200"/>
      <c r="Q161" s="200"/>
      <c r="R161" s="200"/>
      <c r="S161" s="200"/>
      <c r="T161" s="200"/>
      <c r="U161" s="200"/>
      <c r="V161" s="200"/>
      <c r="W161" s="200"/>
      <c r="X161" s="200"/>
      <c r="Y161" s="200"/>
      <c r="Z161" s="200"/>
      <c r="AA161" s="200"/>
      <c r="AB161" s="200"/>
      <c r="AC161" s="200"/>
      <c r="AD161" s="200"/>
      <c r="AE161" s="200"/>
      <c r="AF161" s="200"/>
      <c r="AG161" s="200"/>
      <c r="AH161" s="200"/>
      <c r="AI161" s="200"/>
      <c r="AJ161" s="200"/>
      <c r="AK161" s="200"/>
      <c r="AL161" s="200"/>
      <c r="AM161" s="200"/>
      <c r="AN161" s="200"/>
      <c r="AO161" s="200"/>
      <c r="AP161" s="200"/>
      <c r="AQ161" s="200"/>
      <c r="AR161" s="200"/>
      <c r="AS161" s="200"/>
      <c r="AT161" s="200"/>
      <c r="AU161" s="200"/>
    </row>
    <row r="162" spans="1:47" hidden="1" x14ac:dyDescent="0.2">
      <c r="A162" s="200"/>
      <c r="B162" s="200"/>
      <c r="C162" s="200"/>
      <c r="D162" s="202"/>
      <c r="E162" s="202"/>
      <c r="F162" s="202"/>
      <c r="G162" s="200"/>
      <c r="H162" s="200"/>
      <c r="I162" s="200"/>
      <c r="J162" s="200"/>
      <c r="K162" s="200"/>
      <c r="L162" s="200"/>
      <c r="M162" s="200"/>
      <c r="N162" s="200"/>
      <c r="O162" s="200"/>
      <c r="P162" s="200"/>
      <c r="Q162" s="200"/>
      <c r="R162" s="200"/>
      <c r="S162" s="200"/>
      <c r="T162" s="200"/>
      <c r="U162" s="200"/>
      <c r="V162" s="200"/>
      <c r="W162" s="200"/>
      <c r="X162" s="200"/>
      <c r="Y162" s="200"/>
      <c r="Z162" s="200"/>
      <c r="AA162" s="200"/>
      <c r="AB162" s="200"/>
      <c r="AC162" s="200"/>
      <c r="AD162" s="200"/>
      <c r="AE162" s="200"/>
      <c r="AF162" s="200"/>
      <c r="AG162" s="200"/>
      <c r="AH162" s="200"/>
      <c r="AI162" s="200"/>
      <c r="AJ162" s="200"/>
      <c r="AK162" s="200"/>
      <c r="AL162" s="200"/>
      <c r="AM162" s="200"/>
      <c r="AN162" s="200"/>
      <c r="AO162" s="200"/>
      <c r="AP162" s="200"/>
      <c r="AQ162" s="200"/>
      <c r="AR162" s="200"/>
      <c r="AS162" s="200"/>
      <c r="AT162" s="200"/>
      <c r="AU162" s="200"/>
    </row>
    <row r="163" spans="1:47" hidden="1" x14ac:dyDescent="0.2">
      <c r="A163" s="200"/>
      <c r="B163" s="200"/>
      <c r="C163" s="200"/>
      <c r="D163" s="202"/>
      <c r="E163" s="202"/>
      <c r="F163" s="202"/>
      <c r="G163" s="200"/>
      <c r="H163" s="200"/>
      <c r="I163" s="200"/>
      <c r="J163" s="200"/>
      <c r="K163" s="200"/>
      <c r="L163" s="200"/>
      <c r="M163" s="200"/>
      <c r="N163" s="200"/>
      <c r="O163" s="200"/>
      <c r="P163" s="200"/>
      <c r="Q163" s="200"/>
      <c r="R163" s="200"/>
      <c r="S163" s="200"/>
      <c r="T163" s="200"/>
      <c r="U163" s="200"/>
      <c r="V163" s="200"/>
      <c r="W163" s="200"/>
      <c r="X163" s="200"/>
      <c r="Y163" s="200"/>
      <c r="Z163" s="200"/>
      <c r="AA163" s="200"/>
      <c r="AB163" s="200"/>
      <c r="AC163" s="200"/>
      <c r="AD163" s="200"/>
      <c r="AE163" s="200"/>
      <c r="AF163" s="200"/>
      <c r="AG163" s="200"/>
      <c r="AH163" s="200"/>
      <c r="AI163" s="200"/>
      <c r="AJ163" s="200"/>
      <c r="AK163" s="200"/>
      <c r="AL163" s="200"/>
      <c r="AM163" s="200"/>
      <c r="AN163" s="200"/>
      <c r="AO163" s="200"/>
      <c r="AP163" s="200"/>
      <c r="AQ163" s="200"/>
      <c r="AR163" s="200"/>
      <c r="AS163" s="200"/>
      <c r="AT163" s="200"/>
      <c r="AU163" s="200"/>
    </row>
    <row r="164" spans="1:47" hidden="1" x14ac:dyDescent="0.2">
      <c r="A164" s="200"/>
      <c r="B164" s="200"/>
      <c r="C164" s="200"/>
      <c r="D164" s="202"/>
      <c r="E164" s="202"/>
      <c r="F164" s="202"/>
      <c r="G164" s="200"/>
      <c r="H164" s="200"/>
      <c r="I164" s="200"/>
      <c r="J164" s="200"/>
      <c r="K164" s="200"/>
      <c r="L164" s="200"/>
      <c r="M164" s="200"/>
      <c r="N164" s="200"/>
      <c r="O164" s="200"/>
      <c r="P164" s="200"/>
      <c r="Q164" s="200"/>
      <c r="R164" s="200"/>
      <c r="S164" s="200"/>
      <c r="T164" s="200"/>
      <c r="U164" s="200"/>
      <c r="V164" s="200"/>
      <c r="W164" s="200"/>
      <c r="X164" s="200"/>
      <c r="Y164" s="200"/>
      <c r="Z164" s="200"/>
      <c r="AA164" s="200"/>
      <c r="AB164" s="200"/>
      <c r="AC164" s="200"/>
      <c r="AD164" s="200"/>
      <c r="AE164" s="200"/>
      <c r="AF164" s="200"/>
      <c r="AG164" s="200"/>
      <c r="AH164" s="200"/>
      <c r="AI164" s="200"/>
      <c r="AJ164" s="200"/>
      <c r="AK164" s="200"/>
      <c r="AL164" s="200"/>
      <c r="AM164" s="200"/>
      <c r="AN164" s="200"/>
      <c r="AO164" s="200"/>
      <c r="AP164" s="200"/>
      <c r="AQ164" s="200"/>
      <c r="AR164" s="200"/>
      <c r="AS164" s="200"/>
      <c r="AT164" s="200"/>
      <c r="AU164" s="200"/>
    </row>
    <row r="165" spans="1:47" hidden="1" x14ac:dyDescent="0.2">
      <c r="A165" s="200"/>
      <c r="B165" s="200"/>
      <c r="C165" s="200"/>
      <c r="D165" s="202"/>
      <c r="E165" s="202"/>
      <c r="F165" s="202"/>
      <c r="G165" s="200"/>
      <c r="H165" s="200"/>
      <c r="I165" s="200"/>
      <c r="J165" s="200"/>
      <c r="K165" s="200"/>
      <c r="L165" s="200"/>
      <c r="M165" s="200"/>
      <c r="N165" s="200"/>
      <c r="O165" s="200"/>
      <c r="P165" s="200"/>
      <c r="Q165" s="200"/>
      <c r="R165" s="200"/>
      <c r="S165" s="200"/>
      <c r="T165" s="200"/>
      <c r="U165" s="200"/>
      <c r="V165" s="200"/>
      <c r="W165" s="200"/>
      <c r="X165" s="200"/>
      <c r="Y165" s="200"/>
      <c r="Z165" s="200"/>
      <c r="AA165" s="200"/>
      <c r="AB165" s="200"/>
      <c r="AC165" s="200"/>
      <c r="AD165" s="200"/>
      <c r="AE165" s="200"/>
      <c r="AF165" s="200"/>
      <c r="AG165" s="200"/>
      <c r="AH165" s="200"/>
      <c r="AI165" s="200"/>
      <c r="AJ165" s="200"/>
      <c r="AK165" s="200"/>
      <c r="AL165" s="200"/>
      <c r="AM165" s="200"/>
      <c r="AN165" s="200"/>
      <c r="AO165" s="200"/>
      <c r="AP165" s="200"/>
      <c r="AQ165" s="200"/>
      <c r="AR165" s="200"/>
      <c r="AS165" s="200"/>
      <c r="AT165" s="200"/>
      <c r="AU165" s="200"/>
    </row>
    <row r="166" spans="1:47" hidden="1" x14ac:dyDescent="0.2">
      <c r="A166" s="200"/>
      <c r="B166" s="200"/>
      <c r="C166" s="200"/>
      <c r="D166" s="202"/>
      <c r="E166" s="202"/>
      <c r="F166" s="202"/>
      <c r="G166" s="200"/>
      <c r="H166" s="200"/>
      <c r="I166" s="200"/>
      <c r="J166" s="200"/>
      <c r="K166" s="200"/>
      <c r="L166" s="200"/>
      <c r="M166" s="200"/>
      <c r="N166" s="200"/>
      <c r="O166" s="200"/>
      <c r="P166" s="200"/>
      <c r="Q166" s="200"/>
      <c r="R166" s="200"/>
      <c r="S166" s="200"/>
      <c r="T166" s="200"/>
      <c r="U166" s="200"/>
      <c r="V166" s="200"/>
      <c r="W166" s="200"/>
      <c r="X166" s="200"/>
      <c r="Y166" s="200"/>
      <c r="Z166" s="200"/>
      <c r="AA166" s="200"/>
      <c r="AB166" s="200"/>
      <c r="AC166" s="200"/>
      <c r="AD166" s="200"/>
      <c r="AE166" s="200"/>
      <c r="AF166" s="200"/>
      <c r="AG166" s="200"/>
      <c r="AH166" s="200"/>
      <c r="AI166" s="200"/>
      <c r="AJ166" s="200"/>
      <c r="AK166" s="200"/>
      <c r="AL166" s="200"/>
      <c r="AM166" s="200"/>
      <c r="AN166" s="200"/>
      <c r="AO166" s="200"/>
      <c r="AP166" s="200"/>
      <c r="AQ166" s="200"/>
      <c r="AR166" s="200"/>
      <c r="AS166" s="200"/>
      <c r="AT166" s="200"/>
      <c r="AU166" s="200"/>
    </row>
    <row r="167" spans="1:47" hidden="1" x14ac:dyDescent="0.2">
      <c r="A167" s="200"/>
      <c r="B167" s="200"/>
      <c r="C167" s="200"/>
      <c r="D167" s="202"/>
      <c r="E167" s="202"/>
      <c r="F167" s="202"/>
      <c r="G167" s="200"/>
      <c r="H167" s="200"/>
      <c r="I167" s="200"/>
      <c r="J167" s="200"/>
      <c r="K167" s="200"/>
      <c r="L167" s="200"/>
      <c r="M167" s="200"/>
      <c r="N167" s="200"/>
      <c r="O167" s="200"/>
      <c r="P167" s="200"/>
      <c r="Q167" s="200"/>
      <c r="R167" s="200"/>
      <c r="S167" s="200"/>
      <c r="T167" s="200"/>
      <c r="U167" s="200"/>
      <c r="V167" s="200"/>
      <c r="W167" s="200"/>
      <c r="X167" s="200"/>
      <c r="Y167" s="200"/>
      <c r="Z167" s="200"/>
      <c r="AA167" s="200"/>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row>
    <row r="168" spans="1:47" hidden="1" x14ac:dyDescent="0.2">
      <c r="A168" s="200"/>
      <c r="B168" s="200"/>
      <c r="C168" s="200"/>
      <c r="D168" s="202"/>
      <c r="E168" s="202"/>
      <c r="F168" s="202"/>
      <c r="G168" s="200"/>
      <c r="H168" s="200"/>
      <c r="I168" s="200"/>
      <c r="J168" s="200"/>
      <c r="K168" s="200"/>
      <c r="L168" s="200"/>
      <c r="M168" s="200"/>
      <c r="N168" s="200"/>
      <c r="O168" s="200"/>
      <c r="P168" s="200"/>
      <c r="Q168" s="200"/>
      <c r="R168" s="200"/>
      <c r="S168" s="200"/>
      <c r="T168" s="200"/>
      <c r="U168" s="200"/>
      <c r="V168" s="200"/>
      <c r="W168" s="200"/>
      <c r="X168" s="200"/>
      <c r="Y168" s="200"/>
      <c r="Z168" s="200"/>
      <c r="AA168" s="200"/>
      <c r="AB168" s="200"/>
      <c r="AC168" s="200"/>
      <c r="AD168" s="200"/>
      <c r="AE168" s="200"/>
      <c r="AF168" s="200"/>
      <c r="AG168" s="200"/>
      <c r="AH168" s="200"/>
      <c r="AI168" s="200"/>
      <c r="AJ168" s="200"/>
      <c r="AK168" s="200"/>
      <c r="AL168" s="200"/>
      <c r="AM168" s="200"/>
      <c r="AN168" s="200"/>
      <c r="AO168" s="200"/>
      <c r="AP168" s="200"/>
      <c r="AQ168" s="200"/>
      <c r="AR168" s="200"/>
      <c r="AS168" s="200"/>
      <c r="AT168" s="200"/>
      <c r="AU168" s="200"/>
    </row>
    <row r="169" spans="1:47" hidden="1" x14ac:dyDescent="0.2">
      <c r="A169" s="200"/>
      <c r="B169" s="200"/>
      <c r="C169" s="200"/>
      <c r="D169" s="202"/>
      <c r="E169" s="202"/>
      <c r="F169" s="202"/>
      <c r="G169" s="200"/>
      <c r="H169" s="200"/>
      <c r="I169" s="200"/>
      <c r="J169" s="200"/>
      <c r="K169" s="200"/>
      <c r="L169" s="200"/>
      <c r="M169" s="200"/>
      <c r="N169" s="200"/>
      <c r="O169" s="200"/>
      <c r="P169" s="200"/>
      <c r="Q169" s="200"/>
      <c r="R169" s="200"/>
      <c r="S169" s="200"/>
      <c r="T169" s="200"/>
      <c r="U169" s="200"/>
      <c r="V169" s="200"/>
      <c r="W169" s="200"/>
      <c r="X169" s="200"/>
      <c r="Y169" s="200"/>
      <c r="Z169" s="200"/>
      <c r="AA169" s="200"/>
      <c r="AB169" s="200"/>
      <c r="AC169" s="200"/>
      <c r="AD169" s="200"/>
      <c r="AE169" s="200"/>
      <c r="AF169" s="200"/>
      <c r="AG169" s="200"/>
      <c r="AH169" s="200"/>
      <c r="AI169" s="200"/>
      <c r="AJ169" s="200"/>
      <c r="AK169" s="200"/>
      <c r="AL169" s="200"/>
      <c r="AM169" s="200"/>
      <c r="AN169" s="200"/>
      <c r="AO169" s="200"/>
      <c r="AP169" s="200"/>
      <c r="AQ169" s="200"/>
      <c r="AR169" s="200"/>
      <c r="AS169" s="200"/>
      <c r="AT169" s="200"/>
      <c r="AU169" s="200"/>
    </row>
    <row r="170" spans="1:47" hidden="1" x14ac:dyDescent="0.2">
      <c r="A170" s="200"/>
      <c r="B170" s="200"/>
      <c r="C170" s="200"/>
      <c r="D170" s="202"/>
      <c r="E170" s="202"/>
      <c r="F170" s="202"/>
      <c r="G170" s="200"/>
      <c r="H170" s="200"/>
      <c r="I170" s="200"/>
      <c r="J170" s="200"/>
      <c r="K170" s="200"/>
      <c r="L170" s="200"/>
      <c r="M170" s="200"/>
      <c r="N170" s="200"/>
      <c r="O170" s="200"/>
      <c r="P170" s="200"/>
      <c r="Q170" s="200"/>
      <c r="R170" s="200"/>
      <c r="S170" s="200"/>
      <c r="T170" s="200"/>
      <c r="U170" s="200"/>
      <c r="V170" s="200"/>
      <c r="W170" s="200"/>
      <c r="X170" s="200"/>
      <c r="Y170" s="200"/>
      <c r="Z170" s="200"/>
      <c r="AA170" s="200"/>
      <c r="AB170" s="200"/>
      <c r="AC170" s="200"/>
      <c r="AD170" s="200"/>
      <c r="AE170" s="200"/>
      <c r="AF170" s="200"/>
      <c r="AG170" s="200"/>
      <c r="AH170" s="200"/>
      <c r="AI170" s="200"/>
      <c r="AJ170" s="200"/>
      <c r="AK170" s="200"/>
      <c r="AL170" s="200"/>
      <c r="AM170" s="200"/>
      <c r="AN170" s="200"/>
      <c r="AO170" s="200"/>
      <c r="AP170" s="200"/>
      <c r="AQ170" s="200"/>
      <c r="AR170" s="200"/>
      <c r="AS170" s="200"/>
      <c r="AT170" s="200"/>
      <c r="AU170" s="200"/>
    </row>
    <row r="171" spans="1:47" hidden="1" x14ac:dyDescent="0.2">
      <c r="A171" s="200"/>
      <c r="B171" s="200"/>
      <c r="C171" s="200"/>
      <c r="D171" s="202"/>
      <c r="E171" s="202"/>
      <c r="F171" s="202"/>
      <c r="G171" s="200"/>
      <c r="H171" s="200"/>
      <c r="I171" s="200"/>
      <c r="J171" s="200"/>
      <c r="K171" s="200"/>
      <c r="L171" s="200"/>
      <c r="M171" s="200"/>
      <c r="N171" s="200"/>
      <c r="O171" s="200"/>
      <c r="P171" s="200"/>
      <c r="Q171" s="200"/>
      <c r="R171" s="200"/>
      <c r="S171" s="200"/>
      <c r="T171" s="200"/>
      <c r="U171" s="200"/>
      <c r="V171" s="200"/>
      <c r="W171" s="200"/>
      <c r="X171" s="200"/>
      <c r="Y171" s="200"/>
      <c r="Z171" s="200"/>
      <c r="AA171" s="200"/>
      <c r="AB171" s="200"/>
      <c r="AC171" s="200"/>
      <c r="AD171" s="200"/>
      <c r="AE171" s="200"/>
      <c r="AF171" s="200"/>
      <c r="AG171" s="200"/>
      <c r="AH171" s="200"/>
      <c r="AI171" s="200"/>
      <c r="AJ171" s="200"/>
      <c r="AK171" s="200"/>
      <c r="AL171" s="200"/>
      <c r="AM171" s="200"/>
      <c r="AN171" s="200"/>
      <c r="AO171" s="200"/>
      <c r="AP171" s="200"/>
      <c r="AQ171" s="200"/>
      <c r="AR171" s="200"/>
      <c r="AS171" s="200"/>
      <c r="AT171" s="200"/>
      <c r="AU171" s="200"/>
    </row>
    <row r="172" spans="1:47" hidden="1" x14ac:dyDescent="0.2">
      <c r="A172" s="200"/>
      <c r="B172" s="200"/>
      <c r="C172" s="200"/>
      <c r="D172" s="202"/>
      <c r="E172" s="202"/>
      <c r="F172" s="202"/>
      <c r="G172" s="200"/>
      <c r="H172" s="200"/>
      <c r="I172" s="200"/>
      <c r="J172" s="200"/>
      <c r="K172" s="200"/>
      <c r="L172" s="200"/>
      <c r="M172" s="200"/>
      <c r="N172" s="200"/>
      <c r="O172" s="200"/>
      <c r="P172" s="200"/>
      <c r="Q172" s="200"/>
      <c r="R172" s="200"/>
      <c r="S172" s="200"/>
      <c r="T172" s="200"/>
      <c r="U172" s="200"/>
      <c r="V172" s="200"/>
      <c r="W172" s="200"/>
      <c r="X172" s="200"/>
      <c r="Y172" s="200"/>
      <c r="Z172" s="200"/>
      <c r="AA172" s="200"/>
      <c r="AB172" s="200"/>
      <c r="AC172" s="200"/>
      <c r="AD172" s="200"/>
      <c r="AE172" s="200"/>
      <c r="AF172" s="200"/>
      <c r="AG172" s="200"/>
      <c r="AH172" s="200"/>
      <c r="AI172" s="200"/>
      <c r="AJ172" s="200"/>
      <c r="AK172" s="200"/>
      <c r="AL172" s="200"/>
      <c r="AM172" s="200"/>
      <c r="AN172" s="200"/>
      <c r="AO172" s="200"/>
      <c r="AP172" s="200"/>
      <c r="AQ172" s="200"/>
      <c r="AR172" s="200"/>
      <c r="AS172" s="200"/>
      <c r="AT172" s="200"/>
      <c r="AU172" s="200"/>
    </row>
    <row r="173" spans="1:47" hidden="1" x14ac:dyDescent="0.2">
      <c r="A173" s="200"/>
      <c r="B173" s="200"/>
      <c r="C173" s="200"/>
      <c r="D173" s="202"/>
      <c r="E173" s="202"/>
      <c r="F173" s="202"/>
      <c r="G173" s="200"/>
      <c r="H173" s="200"/>
      <c r="I173" s="200"/>
      <c r="J173" s="200"/>
      <c r="K173" s="200"/>
      <c r="L173" s="200"/>
      <c r="M173" s="200"/>
      <c r="N173" s="200"/>
      <c r="O173" s="200"/>
      <c r="P173" s="200"/>
      <c r="Q173" s="200"/>
      <c r="R173" s="200"/>
      <c r="S173" s="200"/>
      <c r="T173" s="200"/>
      <c r="U173" s="200"/>
      <c r="V173" s="200"/>
      <c r="W173" s="200"/>
      <c r="X173" s="200"/>
      <c r="Y173" s="200"/>
      <c r="Z173" s="200"/>
      <c r="AA173" s="200"/>
      <c r="AB173" s="200"/>
      <c r="AC173" s="200"/>
      <c r="AD173" s="200"/>
      <c r="AE173" s="200"/>
      <c r="AF173" s="200"/>
      <c r="AG173" s="200"/>
      <c r="AH173" s="200"/>
      <c r="AI173" s="200"/>
      <c r="AJ173" s="200"/>
      <c r="AK173" s="200"/>
      <c r="AL173" s="200"/>
      <c r="AM173" s="200"/>
      <c r="AN173" s="200"/>
      <c r="AO173" s="200"/>
      <c r="AP173" s="200"/>
      <c r="AQ173" s="200"/>
      <c r="AR173" s="200"/>
      <c r="AS173" s="200"/>
      <c r="AT173" s="200"/>
      <c r="AU173" s="200"/>
    </row>
    <row r="174" spans="1:47" hidden="1" x14ac:dyDescent="0.2">
      <c r="A174" s="200"/>
      <c r="B174" s="200"/>
      <c r="C174" s="200"/>
      <c r="D174" s="202"/>
      <c r="E174" s="202"/>
      <c r="F174" s="202"/>
      <c r="G174" s="200"/>
      <c r="H174" s="200"/>
      <c r="I174" s="200"/>
      <c r="J174" s="200"/>
      <c r="K174" s="200"/>
      <c r="L174" s="200"/>
      <c r="M174" s="200"/>
      <c r="N174" s="200"/>
      <c r="O174" s="200"/>
      <c r="P174" s="200"/>
      <c r="Q174" s="200"/>
      <c r="R174" s="200"/>
      <c r="S174" s="200"/>
      <c r="T174" s="200"/>
      <c r="U174" s="200"/>
      <c r="V174" s="200"/>
      <c r="W174" s="200"/>
      <c r="X174" s="200"/>
      <c r="Y174" s="200"/>
      <c r="Z174" s="200"/>
      <c r="AA174" s="200"/>
      <c r="AB174" s="200"/>
      <c r="AC174" s="200"/>
      <c r="AD174" s="200"/>
      <c r="AE174" s="200"/>
      <c r="AF174" s="200"/>
      <c r="AG174" s="200"/>
      <c r="AH174" s="200"/>
      <c r="AI174" s="200"/>
      <c r="AJ174" s="200"/>
      <c r="AK174" s="200"/>
      <c r="AL174" s="200"/>
      <c r="AM174" s="200"/>
      <c r="AN174" s="200"/>
      <c r="AO174" s="200"/>
      <c r="AP174" s="200"/>
      <c r="AQ174" s="200"/>
      <c r="AR174" s="200"/>
      <c r="AS174" s="200"/>
      <c r="AT174" s="200"/>
      <c r="AU174" s="200"/>
    </row>
    <row r="175" spans="1:47" hidden="1" x14ac:dyDescent="0.2">
      <c r="A175" s="200"/>
      <c r="B175" s="200"/>
      <c r="C175" s="200"/>
      <c r="D175" s="202"/>
      <c r="E175" s="202"/>
      <c r="F175" s="202"/>
      <c r="G175" s="200"/>
      <c r="H175" s="200"/>
      <c r="I175" s="200"/>
      <c r="J175" s="200"/>
      <c r="K175" s="200"/>
      <c r="L175" s="200"/>
      <c r="M175" s="200"/>
      <c r="N175" s="200"/>
      <c r="O175" s="200"/>
      <c r="P175" s="200"/>
      <c r="Q175" s="200"/>
      <c r="R175" s="200"/>
      <c r="S175" s="200"/>
      <c r="T175" s="200"/>
      <c r="U175" s="200"/>
      <c r="V175" s="200"/>
      <c r="W175" s="200"/>
      <c r="X175" s="200"/>
      <c r="Y175" s="200"/>
      <c r="Z175" s="200"/>
      <c r="AA175" s="200"/>
      <c r="AB175" s="200"/>
      <c r="AC175" s="200"/>
      <c r="AD175" s="200"/>
      <c r="AE175" s="200"/>
      <c r="AF175" s="200"/>
      <c r="AG175" s="200"/>
      <c r="AH175" s="200"/>
      <c r="AI175" s="200"/>
      <c r="AJ175" s="200"/>
      <c r="AK175" s="200"/>
      <c r="AL175" s="200"/>
      <c r="AM175" s="200"/>
      <c r="AN175" s="200"/>
      <c r="AO175" s="200"/>
      <c r="AP175" s="200"/>
      <c r="AQ175" s="200"/>
      <c r="AR175" s="200"/>
      <c r="AS175" s="200"/>
      <c r="AT175" s="200"/>
      <c r="AU175" s="200"/>
    </row>
    <row r="176" spans="1:47" hidden="1" x14ac:dyDescent="0.2">
      <c r="A176" s="200"/>
      <c r="B176" s="200"/>
      <c r="C176" s="200"/>
      <c r="D176" s="202"/>
      <c r="E176" s="202"/>
      <c r="F176" s="202"/>
      <c r="G176" s="200"/>
      <c r="H176" s="200"/>
      <c r="I176" s="200"/>
      <c r="J176" s="200"/>
      <c r="K176" s="200"/>
      <c r="L176" s="200"/>
      <c r="M176" s="200"/>
      <c r="N176" s="200"/>
      <c r="O176" s="200"/>
      <c r="P176" s="200"/>
      <c r="Q176" s="200"/>
      <c r="R176" s="200"/>
      <c r="S176" s="200"/>
      <c r="T176" s="200"/>
      <c r="U176" s="200"/>
      <c r="V176" s="200"/>
      <c r="W176" s="200"/>
      <c r="X176" s="200"/>
      <c r="Y176" s="200"/>
      <c r="Z176" s="200"/>
      <c r="AA176" s="200"/>
      <c r="AB176" s="200"/>
      <c r="AC176" s="200"/>
      <c r="AD176" s="200"/>
      <c r="AE176" s="200"/>
      <c r="AF176" s="200"/>
      <c r="AG176" s="200"/>
      <c r="AH176" s="200"/>
      <c r="AI176" s="200"/>
      <c r="AJ176" s="200"/>
      <c r="AK176" s="200"/>
      <c r="AL176" s="200"/>
      <c r="AM176" s="200"/>
      <c r="AN176" s="200"/>
      <c r="AO176" s="200"/>
      <c r="AP176" s="200"/>
      <c r="AQ176" s="200"/>
      <c r="AR176" s="200"/>
      <c r="AS176" s="200"/>
      <c r="AT176" s="200"/>
      <c r="AU176" s="200"/>
    </row>
  </sheetData>
  <sheetProtection sheet="1" objects="1" formatColumns="0"/>
  <mergeCells count="36">
    <mergeCell ref="C52:F52"/>
    <mergeCell ref="I14:J15"/>
    <mergeCell ref="L14:M15"/>
    <mergeCell ref="Q14:R15"/>
    <mergeCell ref="T14:U15"/>
    <mergeCell ref="M30:Q30"/>
    <mergeCell ref="I35:M38"/>
    <mergeCell ref="Q35:U38"/>
    <mergeCell ref="P42:R42"/>
    <mergeCell ref="L42:N42"/>
    <mergeCell ref="H42:J42"/>
    <mergeCell ref="T42:V42"/>
    <mergeCell ref="E13:F13"/>
    <mergeCell ref="P32:Q33"/>
    <mergeCell ref="I8:J13"/>
    <mergeCell ref="L8:M13"/>
    <mergeCell ref="Q8:R13"/>
    <mergeCell ref="T8:U13"/>
    <mergeCell ref="M31:N31"/>
    <mergeCell ref="P31:Q31"/>
    <mergeCell ref="M32:N33"/>
    <mergeCell ref="H26:N27"/>
    <mergeCell ref="P26:V27"/>
    <mergeCell ref="I17:M17"/>
    <mergeCell ref="Q17:U17"/>
    <mergeCell ref="H19:N25"/>
    <mergeCell ref="P19:V25"/>
    <mergeCell ref="C2:G2"/>
    <mergeCell ref="H4:N4"/>
    <mergeCell ref="P4:V4"/>
    <mergeCell ref="I6:J6"/>
    <mergeCell ref="L6:M6"/>
    <mergeCell ref="Q6:R6"/>
    <mergeCell ref="T6:U6"/>
    <mergeCell ref="C4:F4"/>
    <mergeCell ref="C6:F6"/>
  </mergeCells>
  <conditionalFormatting sqref="D61">
    <cfRule type="containsText" dxfId="12" priority="17" operator="containsText" text="default">
      <formula>NOT(ISERROR(SEARCH("default",D61)))</formula>
    </cfRule>
  </conditionalFormatting>
  <conditionalFormatting sqref="D30:E30">
    <cfRule type="expression" dxfId="11" priority="9">
      <formula>OR($E$28="country",ISBLANK($E$28))</formula>
    </cfRule>
  </conditionalFormatting>
  <conditionalFormatting sqref="D31:E31">
    <cfRule type="expression" dxfId="10" priority="7">
      <formula>$E$28="Block"</formula>
    </cfRule>
  </conditionalFormatting>
  <conditionalFormatting sqref="D35:F35 D38:F38">
    <cfRule type="expression" dxfId="9" priority="1">
      <formula>$E$28="Country"</formula>
    </cfRule>
  </conditionalFormatting>
  <conditionalFormatting sqref="D58:F58">
    <cfRule type="expression" dxfId="8" priority="6">
      <formula>$E$56&lt;&gt;"Custom"</formula>
    </cfRule>
  </conditionalFormatting>
  <conditionalFormatting sqref="D59:F59">
    <cfRule type="expression" dxfId="7" priority="5">
      <formula>$E$56="Custom"</formula>
    </cfRule>
  </conditionalFormatting>
  <conditionalFormatting sqref="F43">
    <cfRule type="containsText" dxfId="4" priority="15" operator="containsText" text="No R/P data available for this country. Select ‘Regional’ above">
      <formula>NOT(ISERROR(SEARCH("No R/P data available for this country. Select ‘Regional’ above",F43)))</formula>
    </cfRule>
  </conditionalFormatting>
  <conditionalFormatting sqref="F58">
    <cfRule type="containsText" dxfId="3" priority="11" operator="containsText" text="please specify the value of the Custom land disturbance factor">
      <formula>NOT(ISERROR(SEARCH("please specify the value of the Custom land disturbance factor",F58)))</formula>
    </cfRule>
    <cfRule type="containsText" dxfId="2" priority="12" operator="containsText" text="please leave this cell blank">
      <formula>NOT(ISERROR(SEARCH("please leave this cell blank",F58)))</formula>
    </cfRule>
  </conditionalFormatting>
  <conditionalFormatting sqref="I8:J13 L8:M13 Q8:R13 T8:U13 H19:N25 P19:V25">
    <cfRule type="containsBlanks" dxfId="1" priority="4">
      <formula>LEN(TRIM(H8))=0</formula>
    </cfRule>
  </conditionalFormatting>
  <pageMargins left="0.7" right="0.7" top="0.75" bottom="0.75" header="0" footer="0"/>
  <pageSetup orientation="landscape"/>
  <ignoredErrors>
    <ignoredError sqref="O41" formulaRange="1"/>
  </ignoredError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64" id="{E5DDA1F6-6E85-474C-9D7C-B7296B6577CC}">
            <xm:f>$F$40='3.0. Lists'!$C$20</xm:f>
            <x14:dxf>
              <font>
                <color rgb="FF9C0006"/>
              </font>
              <fill>
                <patternFill>
                  <bgColor rgb="FFFFC7CE"/>
                </patternFill>
              </fill>
            </x14:dxf>
          </x14:cfRule>
          <x14:cfRule type="expression" priority="65" id="{E0A1AE94-1A63-B946-8DB4-1FF82DAFEB74}">
            <xm:f>$F$29='3.0. Lists'!$C$20</xm:f>
            <x14:dxf>
              <font>
                <color rgb="FF9C0006"/>
              </font>
              <fill>
                <patternFill>
                  <bgColor rgb="FFFFC7CE"/>
                </patternFill>
              </fill>
            </x14:dxf>
          </x14:cfRule>
          <xm:sqref>F40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ErrorMessage="1" xr:uid="{F14E4AB7-B273-6645-BB32-AACD19C62D53}">
          <x14:formula1>
            <xm:f>'3.0. Lists'!$C$10:$C$11</xm:f>
          </x14:formula1>
          <xm:sqref>E44</xm:sqref>
        </x14:dataValidation>
        <x14:dataValidation type="list" allowBlank="1" showErrorMessage="1" xr:uid="{A4E5C9BA-D1CD-CD4D-AB0E-D94AF68DE981}">
          <x14:formula1>
            <xm:f>'3.0. Lists'!$C$23:$C$25</xm:f>
          </x14:formula1>
          <xm:sqref>E40</xm:sqref>
        </x14:dataValidation>
        <x14:dataValidation type="list" allowBlank="1" showInputMessage="1" showErrorMessage="1" xr:uid="{D8CEB869-4451-2248-ADF1-C43E6E66755D}">
          <x14:formula1>
            <xm:f>'3.0. Lists'!$C$46:$C$47</xm:f>
          </x14:formula1>
          <xm:sqref>E28</xm:sqref>
        </x14:dataValidation>
        <x14:dataValidation type="list" allowBlank="1" showErrorMessage="1" xr:uid="{2EB02475-8F5D-9E42-9AF8-832C0E49E5E4}">
          <x14:formula1>
            <xm:f>'3.0. Lists'!$C$50:$C$53</xm:f>
          </x14:formula1>
          <xm:sqref>E56</xm:sqref>
        </x14:dataValidation>
        <x14:dataValidation type="list" allowBlank="1" showInputMessage="1" showErrorMessage="1" xr:uid="{C76E575A-FB04-2846-B79A-CBF135218C40}">
          <x14:formula1>
            <xm:f>'3.0. Lists'!$C$61:$C$86</xm:f>
          </x14:formula1>
          <xm:sqref>E26</xm:sqref>
        </x14:dataValidation>
        <x14:dataValidation type="custom" allowBlank="1" showInputMessage="1" showErrorMessage="1" xr:uid="{CCE999FC-5A21-7247-ACB2-93B9AA83D646}">
          <x14:formula1>
            <xm:f>AND(E58&gt;0, E58&lt;='2.0. Land Assumptions'!L15)</xm:f>
          </x14:formula1>
          <xm:sqref>E58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5FB0-75E2-CD49-8B35-1BAB20FDA5C1}">
  <sheetPr codeName="Sheet5">
    <tabColor rgb="FF002C80"/>
  </sheetPr>
  <dimension ref="A1:BD138"/>
  <sheetViews>
    <sheetView showGridLines="0" topLeftCell="A3" zoomScale="84" zoomScaleNormal="100" workbookViewId="0">
      <selection activeCell="J33" sqref="J33"/>
    </sheetView>
  </sheetViews>
  <sheetFormatPr baseColWidth="10" defaultColWidth="0" defaultRowHeight="16" zeroHeight="1" outlineLevelRow="1" x14ac:dyDescent="0.2"/>
  <cols>
    <col min="1" max="2" width="2.6640625" customWidth="1"/>
    <col min="3" max="3" width="8" customWidth="1"/>
    <col min="4" max="4" width="32.33203125" customWidth="1"/>
    <col min="5" max="5" width="15.5" customWidth="1"/>
    <col min="6" max="6" width="13.1640625" customWidth="1"/>
    <col min="7" max="7" width="6.5" customWidth="1"/>
    <col min="8" max="9" width="15.5" customWidth="1"/>
    <col min="10" max="10" width="23.5" customWidth="1"/>
    <col min="11" max="11" width="4.33203125" customWidth="1"/>
    <col min="12" max="12" width="5.1640625" customWidth="1"/>
    <col min="13" max="13" width="59.33203125" customWidth="1"/>
    <col min="14" max="14" width="16.83203125" bestFit="1" customWidth="1"/>
    <col min="15" max="15" width="25.1640625" customWidth="1"/>
    <col min="16" max="16" width="18.6640625" bestFit="1" customWidth="1"/>
    <col min="17" max="17" width="5" customWidth="1"/>
    <col min="18" max="18" width="8" customWidth="1"/>
    <col min="19" max="20" width="10.83203125" customWidth="1"/>
    <col min="21" max="55" width="0" hidden="1" customWidth="1"/>
    <col min="56" max="56" width="10.83203125" customWidth="1"/>
    <col min="57" max="16384" width="10.83203125" hidden="1"/>
  </cols>
  <sheetData>
    <row r="1" spans="1:56" ht="14" customHeight="1" x14ac:dyDescent="0.2">
      <c r="A1" s="200"/>
      <c r="B1" s="200"/>
      <c r="C1" s="200"/>
      <c r="D1" s="200"/>
      <c r="E1" s="200"/>
      <c r="F1" s="200"/>
      <c r="G1" s="200"/>
      <c r="H1" s="200"/>
      <c r="I1" s="200"/>
      <c r="J1" s="183"/>
      <c r="K1" s="200"/>
      <c r="L1" s="183"/>
      <c r="M1" s="200"/>
      <c r="N1" s="200"/>
      <c r="O1" s="200"/>
      <c r="P1" s="200"/>
      <c r="Q1" s="200"/>
      <c r="R1" s="200"/>
      <c r="S1" s="200"/>
      <c r="T1" s="200"/>
      <c r="U1" s="200"/>
      <c r="V1" s="200"/>
      <c r="W1" s="200"/>
      <c r="X1" s="200"/>
      <c r="Y1" s="200"/>
      <c r="Z1" s="183"/>
      <c r="AA1" s="183"/>
      <c r="AB1" s="183"/>
      <c r="AC1" s="183"/>
      <c r="AD1" s="183"/>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70"/>
    </row>
    <row r="2" spans="1:56" ht="14" customHeight="1" x14ac:dyDescent="0.2">
      <c r="A2" s="200"/>
      <c r="B2" s="200"/>
      <c r="C2" s="256"/>
      <c r="D2" s="256"/>
      <c r="E2" s="256"/>
      <c r="F2" s="256"/>
      <c r="G2" s="256"/>
      <c r="H2" s="256"/>
      <c r="I2" s="256"/>
      <c r="J2" s="256"/>
      <c r="K2" s="256"/>
      <c r="L2" s="256"/>
      <c r="M2" s="256"/>
      <c r="N2" s="256"/>
      <c r="O2" s="256"/>
      <c r="P2" s="256"/>
      <c r="Q2" s="256"/>
      <c r="R2" s="256"/>
      <c r="S2" s="200"/>
      <c r="T2" s="200"/>
      <c r="U2" s="200"/>
      <c r="V2" s="200"/>
      <c r="W2" s="200"/>
      <c r="X2" s="200"/>
      <c r="Y2" s="200"/>
      <c r="Z2" s="183"/>
      <c r="AA2" s="183"/>
      <c r="AB2" s="183"/>
      <c r="AC2" s="183"/>
      <c r="AD2" s="183"/>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70"/>
    </row>
    <row r="3" spans="1:56" ht="33" customHeight="1" x14ac:dyDescent="0.2">
      <c r="A3" s="200"/>
      <c r="B3" s="200"/>
      <c r="C3" s="2"/>
      <c r="D3" s="2"/>
      <c r="E3" s="2"/>
      <c r="F3" s="2"/>
      <c r="G3" s="2"/>
      <c r="H3" s="2"/>
      <c r="I3" s="2"/>
      <c r="J3" s="54"/>
      <c r="K3" s="2"/>
      <c r="L3" s="54"/>
      <c r="M3" s="2"/>
      <c r="N3" s="2"/>
      <c r="O3" s="2"/>
      <c r="P3" s="2"/>
      <c r="Q3" s="2"/>
      <c r="R3" s="2"/>
      <c r="S3" s="200"/>
      <c r="T3" s="200"/>
      <c r="U3" s="200"/>
      <c r="V3" s="200"/>
      <c r="W3" s="200"/>
      <c r="X3" s="200"/>
      <c r="Y3" s="200"/>
      <c r="Z3" s="183"/>
      <c r="AA3" s="183"/>
      <c r="AB3" s="183"/>
      <c r="AC3" s="183"/>
      <c r="AD3" s="183"/>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70"/>
    </row>
    <row r="4" spans="1:56" ht="46" customHeight="1" x14ac:dyDescent="0.2">
      <c r="A4" s="200"/>
      <c r="B4" s="256"/>
      <c r="C4" s="2"/>
      <c r="D4" s="273" t="s">
        <v>652</v>
      </c>
      <c r="E4" s="612" t="str">
        <f>IF('Landing page'!D19=0,"",'Landing page'!D19)</f>
        <v/>
      </c>
      <c r="F4" s="612"/>
      <c r="G4" s="612"/>
      <c r="H4" s="612"/>
      <c r="I4" s="612"/>
      <c r="J4" s="612"/>
      <c r="K4" s="612"/>
      <c r="L4" s="612"/>
      <c r="M4" s="612"/>
      <c r="N4" s="612"/>
      <c r="O4" s="612"/>
      <c r="P4" s="612"/>
      <c r="Q4" s="612"/>
      <c r="R4" s="2"/>
      <c r="S4" s="256"/>
      <c r="T4" s="200"/>
      <c r="U4" s="200"/>
      <c r="V4" s="200"/>
      <c r="W4" s="200"/>
      <c r="X4" s="200"/>
      <c r="Y4" s="200"/>
      <c r="Z4" s="183"/>
      <c r="AA4" s="183"/>
      <c r="AB4" s="183"/>
      <c r="AC4" s="183"/>
      <c r="AD4" s="183"/>
      <c r="AE4" s="200"/>
      <c r="AF4" s="200"/>
      <c r="AG4" s="200"/>
      <c r="AH4" s="200"/>
      <c r="AI4" s="200"/>
      <c r="AJ4" s="200"/>
      <c r="AK4" s="200"/>
      <c r="AL4" s="200"/>
      <c r="AM4" s="200"/>
      <c r="AN4" s="200"/>
      <c r="AO4" s="200"/>
      <c r="AP4" s="200"/>
      <c r="AQ4" s="200"/>
      <c r="AR4" s="200"/>
      <c r="AS4" s="200"/>
      <c r="AT4" s="200"/>
      <c r="AU4" s="200"/>
      <c r="AV4" s="200"/>
      <c r="AW4" s="200"/>
      <c r="AX4" s="200"/>
      <c r="AY4" s="200"/>
      <c r="AZ4" s="200"/>
      <c r="BA4" s="200"/>
      <c r="BB4" s="200"/>
      <c r="BC4" s="200"/>
      <c r="BD4" s="270"/>
    </row>
    <row r="5" spans="1:56" ht="9" customHeight="1" x14ac:dyDescent="0.2">
      <c r="A5" s="183"/>
      <c r="B5" s="256"/>
      <c r="C5" s="54"/>
      <c r="D5" s="54"/>
      <c r="E5" s="54"/>
      <c r="F5" s="54"/>
      <c r="G5" s="54"/>
      <c r="H5" s="54"/>
      <c r="I5" s="54"/>
      <c r="J5" s="54"/>
      <c r="K5" s="54"/>
      <c r="L5" s="54"/>
      <c r="M5" s="54"/>
      <c r="N5" s="54"/>
      <c r="O5" s="54"/>
      <c r="P5" s="54"/>
      <c r="Q5" s="54"/>
      <c r="R5" s="2"/>
      <c r="S5" s="256"/>
      <c r="T5" s="183"/>
      <c r="U5" s="183"/>
      <c r="V5" s="183"/>
      <c r="W5" s="183"/>
      <c r="X5" s="183"/>
      <c r="Y5" s="183"/>
      <c r="Z5" s="183"/>
      <c r="AA5" s="183"/>
      <c r="AB5" s="183"/>
      <c r="AC5" s="183"/>
      <c r="AD5" s="183"/>
      <c r="AE5" s="183"/>
      <c r="AF5" s="183"/>
      <c r="AG5" s="183"/>
      <c r="AH5" s="183"/>
      <c r="AI5" s="183"/>
      <c r="AJ5" s="183"/>
      <c r="AK5" s="183"/>
      <c r="AL5" s="183"/>
      <c r="AM5" s="183"/>
      <c r="AN5" s="183"/>
      <c r="AO5" s="183"/>
      <c r="AP5" s="183"/>
      <c r="AQ5" s="183"/>
      <c r="AR5" s="183"/>
      <c r="AS5" s="183"/>
      <c r="AT5" s="183"/>
      <c r="AU5" s="183"/>
      <c r="AV5" s="183"/>
      <c r="AW5" s="183"/>
      <c r="AX5" s="183"/>
      <c r="AY5" s="183"/>
      <c r="AZ5" s="183"/>
      <c r="BA5" s="183"/>
      <c r="BB5" s="183"/>
      <c r="BC5" s="183"/>
      <c r="BD5" s="272"/>
    </row>
    <row r="6" spans="1:56" ht="9" customHeight="1" x14ac:dyDescent="0.2">
      <c r="A6" s="183"/>
      <c r="B6" s="256"/>
      <c r="C6" s="54"/>
      <c r="D6" s="105"/>
      <c r="E6" s="54"/>
      <c r="F6" s="54"/>
      <c r="G6" s="54"/>
      <c r="H6" s="54"/>
      <c r="I6" s="54"/>
      <c r="J6" s="54"/>
      <c r="K6" s="54"/>
      <c r="L6" s="54"/>
      <c r="M6" s="54"/>
      <c r="N6" s="54"/>
      <c r="O6" s="54"/>
      <c r="P6" s="54"/>
      <c r="Q6" s="54"/>
      <c r="R6" s="54"/>
      <c r="S6" s="256"/>
      <c r="T6" s="183"/>
      <c r="U6" s="183"/>
      <c r="V6" s="183"/>
      <c r="W6" s="183"/>
      <c r="X6" s="183"/>
      <c r="Y6" s="183"/>
      <c r="Z6" s="183"/>
      <c r="AA6" s="183"/>
      <c r="AB6" s="183"/>
      <c r="AC6" s="183"/>
      <c r="AD6" s="183"/>
      <c r="AE6" s="183"/>
      <c r="AF6" s="183"/>
      <c r="AG6" s="183"/>
      <c r="AH6" s="183"/>
      <c r="AI6" s="183"/>
      <c r="AJ6" s="183"/>
      <c r="AK6" s="183"/>
      <c r="AL6" s="183"/>
      <c r="AM6" s="183"/>
      <c r="AN6" s="183"/>
      <c r="AO6" s="183"/>
      <c r="AP6" s="183"/>
      <c r="AQ6" s="183"/>
      <c r="AR6" s="183"/>
      <c r="AS6" s="183"/>
      <c r="AT6" s="183"/>
      <c r="AU6" s="183"/>
      <c r="AV6" s="183"/>
      <c r="AW6" s="183"/>
      <c r="AX6" s="183"/>
      <c r="AY6" s="183"/>
      <c r="AZ6" s="183"/>
      <c r="BA6" s="183"/>
      <c r="BB6" s="183"/>
      <c r="BC6" s="183"/>
      <c r="BD6" s="272"/>
    </row>
    <row r="7" spans="1:56" ht="42" customHeight="1" x14ac:dyDescent="0.2">
      <c r="A7" s="200"/>
      <c r="B7" s="256"/>
      <c r="C7" s="2"/>
      <c r="D7" s="273" t="str">
        <f>'I. Reserves data'!D8</f>
        <v>Country</v>
      </c>
      <c r="E7" s="628" t="str">
        <f>IF('I. Reserves data'!E8=0,"",'I. Reserves data'!E8)</f>
        <v/>
      </c>
      <c r="F7" s="628"/>
      <c r="G7" s="628"/>
      <c r="H7" s="628"/>
      <c r="I7" s="54"/>
      <c r="J7" s="54"/>
      <c r="K7" s="54"/>
      <c r="L7" s="54"/>
      <c r="M7" s="54"/>
      <c r="N7" s="54"/>
      <c r="O7" s="54"/>
      <c r="P7" s="54"/>
      <c r="Q7" s="54"/>
      <c r="R7" s="2"/>
      <c r="S7" s="256"/>
      <c r="T7" s="200"/>
      <c r="U7" s="200"/>
      <c r="V7" s="200"/>
      <c r="W7" s="200"/>
      <c r="X7" s="200"/>
      <c r="Y7" s="200"/>
      <c r="Z7" s="183"/>
      <c r="AA7" s="183"/>
      <c r="AB7" s="183"/>
      <c r="AC7" s="183"/>
      <c r="AD7" s="183"/>
      <c r="AE7" s="200"/>
      <c r="AF7" s="200"/>
      <c r="AG7" s="200"/>
      <c r="AH7" s="200"/>
      <c r="AI7" s="200"/>
      <c r="AJ7" s="200"/>
      <c r="AK7" s="200"/>
      <c r="AL7" s="200"/>
      <c r="AM7" s="200"/>
      <c r="AN7" s="200"/>
      <c r="AO7" s="200"/>
      <c r="AP7" s="200"/>
      <c r="AQ7" s="200"/>
      <c r="AR7" s="200"/>
      <c r="AS7" s="200"/>
      <c r="AT7" s="200"/>
      <c r="AU7" s="200"/>
      <c r="AV7" s="200"/>
      <c r="AW7" s="200"/>
      <c r="AX7" s="200"/>
      <c r="AY7" s="200"/>
      <c r="AZ7" s="200"/>
      <c r="BA7" s="200"/>
      <c r="BB7" s="200"/>
      <c r="BC7" s="200"/>
      <c r="BD7" s="270"/>
    </row>
    <row r="8" spans="1:56" ht="18" customHeight="1" x14ac:dyDescent="0.2">
      <c r="A8" s="200"/>
      <c r="B8" s="256"/>
      <c r="C8" s="2"/>
      <c r="D8" s="105"/>
      <c r="E8" s="54"/>
      <c r="F8" s="54"/>
      <c r="G8" s="54"/>
      <c r="H8" s="54"/>
      <c r="I8" s="54"/>
      <c r="J8" s="54"/>
      <c r="K8" s="54"/>
      <c r="L8" s="54"/>
      <c r="M8" s="54"/>
      <c r="N8" s="54"/>
      <c r="O8" s="54"/>
      <c r="P8" s="54"/>
      <c r="Q8" s="54"/>
      <c r="R8" s="2"/>
      <c r="S8" s="256"/>
      <c r="T8" s="200"/>
      <c r="U8" s="200"/>
      <c r="V8" s="200"/>
      <c r="W8" s="200"/>
      <c r="X8" s="200"/>
      <c r="Y8" s="200"/>
      <c r="Z8" s="183"/>
      <c r="AA8" s="183"/>
      <c r="AB8" s="183"/>
      <c r="AC8" s="183"/>
      <c r="AD8" s="183"/>
      <c r="AE8" s="200"/>
      <c r="AF8" s="200"/>
      <c r="AG8" s="200"/>
      <c r="AH8" s="200"/>
      <c r="AI8" s="200"/>
      <c r="AJ8" s="200"/>
      <c r="AK8" s="200"/>
      <c r="AL8" s="200"/>
      <c r="AM8" s="200"/>
      <c r="AN8" s="200"/>
      <c r="AO8" s="200"/>
      <c r="AP8" s="200"/>
      <c r="AQ8" s="200"/>
      <c r="AR8" s="200"/>
      <c r="AS8" s="200"/>
      <c r="AT8" s="200"/>
      <c r="AU8" s="200"/>
      <c r="AV8" s="200"/>
      <c r="AW8" s="200"/>
      <c r="AX8" s="200"/>
      <c r="AY8" s="200"/>
      <c r="AZ8" s="200"/>
      <c r="BA8" s="200"/>
      <c r="BB8" s="200"/>
      <c r="BC8" s="200"/>
      <c r="BD8" s="270"/>
    </row>
    <row r="9" spans="1:56" ht="42" customHeight="1" x14ac:dyDescent="0.2">
      <c r="A9" s="200"/>
      <c r="B9" s="256"/>
      <c r="C9" s="2"/>
      <c r="D9" s="273" t="s">
        <v>653</v>
      </c>
      <c r="E9" s="613">
        <f ca="1">TODAY()</f>
        <v>45995</v>
      </c>
      <c r="F9" s="613"/>
      <c r="G9" s="613"/>
      <c r="H9" s="54"/>
      <c r="I9" s="54"/>
      <c r="J9" s="54"/>
      <c r="K9" s="54"/>
      <c r="L9" s="54"/>
      <c r="M9" s="54"/>
      <c r="N9" s="54"/>
      <c r="O9" s="54"/>
      <c r="P9" s="54"/>
      <c r="Q9" s="54"/>
      <c r="R9" s="2"/>
      <c r="S9" s="256"/>
      <c r="T9" s="200"/>
      <c r="U9" s="200"/>
      <c r="V9" s="200"/>
      <c r="W9" s="200"/>
      <c r="X9" s="200"/>
      <c r="Y9" s="200"/>
      <c r="Z9" s="183"/>
      <c r="AA9" s="183"/>
      <c r="AB9" s="183"/>
      <c r="AC9" s="183"/>
      <c r="AD9" s="183"/>
      <c r="AE9" s="200"/>
      <c r="AF9" s="200"/>
      <c r="AG9" s="200"/>
      <c r="AH9" s="200"/>
      <c r="AI9" s="200"/>
      <c r="AJ9" s="200"/>
      <c r="AK9" s="200"/>
      <c r="AL9" s="200"/>
      <c r="AM9" s="200"/>
      <c r="AN9" s="200"/>
      <c r="AO9" s="200"/>
      <c r="AP9" s="200"/>
      <c r="AQ9" s="200"/>
      <c r="AR9" s="200"/>
      <c r="AS9" s="200"/>
      <c r="AT9" s="200"/>
      <c r="AU9" s="200"/>
      <c r="AV9" s="200"/>
      <c r="AW9" s="200"/>
      <c r="AX9" s="200"/>
      <c r="AY9" s="200"/>
      <c r="AZ9" s="200"/>
      <c r="BA9" s="200"/>
      <c r="BB9" s="200"/>
      <c r="BC9" s="200"/>
      <c r="BD9" s="270"/>
    </row>
    <row r="10" spans="1:56" ht="14" customHeight="1" x14ac:dyDescent="0.2">
      <c r="A10" s="200"/>
      <c r="B10" s="256"/>
      <c r="C10" s="2"/>
      <c r="D10" s="54"/>
      <c r="E10" s="54"/>
      <c r="F10" s="54"/>
      <c r="G10" s="54"/>
      <c r="H10" s="54"/>
      <c r="I10" s="54"/>
      <c r="J10" s="54"/>
      <c r="K10" s="54"/>
      <c r="L10" s="54"/>
      <c r="M10" s="54"/>
      <c r="N10" s="54"/>
      <c r="O10" s="54"/>
      <c r="P10" s="54"/>
      <c r="Q10" s="54"/>
      <c r="R10" s="2"/>
      <c r="S10" s="256"/>
      <c r="T10" s="200"/>
      <c r="U10" s="200"/>
      <c r="V10" s="200"/>
      <c r="W10" s="200"/>
      <c r="X10" s="200"/>
      <c r="Y10" s="200"/>
      <c r="Z10" s="183"/>
      <c r="AA10" s="183"/>
      <c r="AB10" s="183"/>
      <c r="AC10" s="183"/>
      <c r="AD10" s="183"/>
      <c r="AE10" s="200"/>
      <c r="AF10" s="200"/>
      <c r="AG10" s="200"/>
      <c r="AH10" s="200"/>
      <c r="AI10" s="200"/>
      <c r="AJ10" s="200"/>
      <c r="AK10" s="200"/>
      <c r="AL10" s="200"/>
      <c r="AM10" s="200"/>
      <c r="AN10" s="200"/>
      <c r="AO10" s="200"/>
      <c r="AP10" s="200"/>
      <c r="AQ10" s="200"/>
      <c r="AR10" s="200"/>
      <c r="AS10" s="200"/>
      <c r="AT10" s="200"/>
      <c r="AU10" s="200"/>
      <c r="AV10" s="200"/>
      <c r="AW10" s="200"/>
      <c r="AX10" s="200"/>
      <c r="AY10" s="200"/>
      <c r="AZ10" s="200"/>
      <c r="BA10" s="200"/>
      <c r="BB10" s="200"/>
      <c r="BC10" s="200"/>
      <c r="BD10" s="270"/>
    </row>
    <row r="11" spans="1:56" ht="19" x14ac:dyDescent="0.2">
      <c r="A11" s="183"/>
      <c r="B11" s="256"/>
      <c r="C11" s="54"/>
      <c r="D11" s="54"/>
      <c r="E11" s="54"/>
      <c r="F11" s="54"/>
      <c r="G11" s="54"/>
      <c r="H11" s="54"/>
      <c r="I11" s="54"/>
      <c r="J11" s="54"/>
      <c r="K11" s="54"/>
      <c r="L11" s="54"/>
      <c r="M11" s="54"/>
      <c r="N11" s="54"/>
      <c r="O11" s="54"/>
      <c r="P11" s="54"/>
      <c r="Q11" s="54"/>
      <c r="R11" s="54"/>
      <c r="S11" s="256"/>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3"/>
      <c r="AZ11" s="183"/>
      <c r="BA11" s="183"/>
      <c r="BB11" s="183"/>
      <c r="BC11" s="183"/>
      <c r="BD11" s="270"/>
    </row>
    <row r="12" spans="1:56" ht="16" customHeight="1" x14ac:dyDescent="0.2">
      <c r="A12" s="183"/>
      <c r="B12" s="256"/>
      <c r="C12" s="54"/>
      <c r="D12" s="616" t="s">
        <v>735</v>
      </c>
      <c r="E12" s="617"/>
      <c r="F12" s="617"/>
      <c r="G12" s="617"/>
      <c r="H12" s="617"/>
      <c r="I12" s="617"/>
      <c r="J12" s="618"/>
      <c r="K12" s="54"/>
      <c r="L12" s="622" t="s">
        <v>734</v>
      </c>
      <c r="M12" s="623"/>
      <c r="N12" s="623"/>
      <c r="O12" s="623"/>
      <c r="P12" s="623"/>
      <c r="Q12" s="624"/>
      <c r="R12" s="54"/>
      <c r="S12" s="256"/>
      <c r="T12" s="183"/>
      <c r="U12" s="183"/>
      <c r="V12" s="183"/>
      <c r="W12" s="183"/>
      <c r="X12" s="183"/>
      <c r="Y12" s="183"/>
      <c r="Z12" s="183"/>
      <c r="AA12" s="183"/>
      <c r="AB12" s="183"/>
      <c r="AC12" s="183"/>
      <c r="AD12" s="183"/>
      <c r="AE12" s="183"/>
      <c r="AF12" s="183"/>
      <c r="AG12" s="183"/>
      <c r="AH12" s="183"/>
      <c r="AI12" s="183"/>
      <c r="AJ12" s="183"/>
      <c r="AK12" s="183"/>
      <c r="AL12" s="183"/>
      <c r="AM12" s="183"/>
      <c r="AN12" s="183"/>
      <c r="AO12" s="183"/>
      <c r="AP12" s="183"/>
      <c r="AQ12" s="183"/>
      <c r="AR12" s="183"/>
      <c r="AS12" s="183"/>
      <c r="AT12" s="183"/>
      <c r="AU12" s="183"/>
      <c r="AV12" s="183"/>
      <c r="AW12" s="183"/>
      <c r="AX12" s="183"/>
      <c r="AY12" s="183"/>
      <c r="AZ12" s="183"/>
      <c r="BA12" s="183"/>
      <c r="BB12" s="183"/>
      <c r="BC12" s="183"/>
      <c r="BD12" s="270"/>
    </row>
    <row r="13" spans="1:56" ht="32" customHeight="1" x14ac:dyDescent="0.2">
      <c r="A13" s="183"/>
      <c r="B13" s="256"/>
      <c r="C13" s="54"/>
      <c r="D13" s="619"/>
      <c r="E13" s="620"/>
      <c r="F13" s="620"/>
      <c r="G13" s="620"/>
      <c r="H13" s="620"/>
      <c r="I13" s="620"/>
      <c r="J13" s="621"/>
      <c r="K13" s="54"/>
      <c r="L13" s="625"/>
      <c r="M13" s="620"/>
      <c r="N13" s="620"/>
      <c r="O13" s="620"/>
      <c r="P13" s="620"/>
      <c r="Q13" s="626"/>
      <c r="R13" s="54"/>
      <c r="S13" s="256"/>
      <c r="T13" s="183"/>
      <c r="U13" s="183"/>
      <c r="V13" s="183"/>
      <c r="W13" s="183"/>
      <c r="X13" s="183"/>
      <c r="Y13" s="183"/>
      <c r="Z13" s="183"/>
      <c r="AA13" s="183"/>
      <c r="AB13" s="183"/>
      <c r="AC13" s="183"/>
      <c r="AD13" s="183"/>
      <c r="AE13" s="183"/>
      <c r="AF13" s="183"/>
      <c r="AG13" s="183"/>
      <c r="AH13" s="183"/>
      <c r="AI13" s="183"/>
      <c r="AJ13" s="183"/>
      <c r="AK13" s="183"/>
      <c r="AL13" s="183"/>
      <c r="AM13" s="183"/>
      <c r="AN13" s="183"/>
      <c r="AO13" s="183"/>
      <c r="AP13" s="183"/>
      <c r="AQ13" s="183"/>
      <c r="AR13" s="183"/>
      <c r="AS13" s="183"/>
      <c r="AT13" s="183"/>
      <c r="AU13" s="183"/>
      <c r="AV13" s="183"/>
      <c r="AW13" s="183"/>
      <c r="AX13" s="183"/>
      <c r="AY13" s="183"/>
      <c r="AZ13" s="183"/>
      <c r="BA13" s="183"/>
      <c r="BB13" s="183"/>
      <c r="BC13" s="183"/>
      <c r="BD13" s="270"/>
    </row>
    <row r="14" spans="1:56" ht="16" customHeight="1" x14ac:dyDescent="0.2">
      <c r="A14" s="200"/>
      <c r="B14" s="256"/>
      <c r="C14" s="2"/>
      <c r="D14" s="619"/>
      <c r="E14" s="620"/>
      <c r="F14" s="620"/>
      <c r="G14" s="620"/>
      <c r="H14" s="620"/>
      <c r="I14" s="620"/>
      <c r="J14" s="621"/>
      <c r="K14" s="54"/>
      <c r="L14" s="625"/>
      <c r="M14" s="620"/>
      <c r="N14" s="620"/>
      <c r="O14" s="620"/>
      <c r="P14" s="620"/>
      <c r="Q14" s="626"/>
      <c r="R14" s="2"/>
      <c r="S14" s="256"/>
      <c r="T14" s="183"/>
      <c r="U14" s="183"/>
      <c r="V14" s="183"/>
      <c r="W14" s="200"/>
      <c r="X14" s="200"/>
      <c r="Y14" s="200"/>
      <c r="Z14" s="183"/>
      <c r="AA14" s="183"/>
      <c r="AB14" s="183"/>
      <c r="AC14" s="183"/>
      <c r="AD14" s="183"/>
      <c r="AE14" s="200"/>
      <c r="AF14" s="200"/>
      <c r="AG14" s="200"/>
      <c r="AH14" s="200"/>
      <c r="AI14" s="200"/>
      <c r="AJ14" s="200"/>
      <c r="AK14" s="200"/>
      <c r="AL14" s="200"/>
      <c r="AM14" s="200"/>
      <c r="AN14" s="200"/>
      <c r="AO14" s="200"/>
      <c r="AP14" s="200"/>
      <c r="AQ14" s="200"/>
      <c r="AR14" s="200"/>
      <c r="AS14" s="200"/>
      <c r="AT14" s="200"/>
      <c r="AU14" s="200"/>
      <c r="AV14" s="200"/>
      <c r="AW14" s="200"/>
      <c r="AX14" s="200"/>
      <c r="AY14" s="200"/>
      <c r="AZ14" s="200"/>
      <c r="BA14" s="200"/>
      <c r="BB14" s="200"/>
      <c r="BC14" s="200"/>
      <c r="BD14" s="270"/>
    </row>
    <row r="15" spans="1:56" ht="19" x14ac:dyDescent="0.2">
      <c r="A15" s="200"/>
      <c r="B15" s="256"/>
      <c r="C15" s="2"/>
      <c r="D15" s="304"/>
      <c r="E15" s="183"/>
      <c r="F15" s="183"/>
      <c r="G15" s="183"/>
      <c r="H15" s="183"/>
      <c r="I15" s="183"/>
      <c r="J15" s="305"/>
      <c r="K15" s="54"/>
      <c r="L15" s="280"/>
      <c r="M15" s="183"/>
      <c r="N15" s="183"/>
      <c r="O15" s="183"/>
      <c r="P15" s="183"/>
      <c r="Q15" s="281"/>
      <c r="R15" s="2"/>
      <c r="S15" s="256"/>
      <c r="T15" s="183"/>
      <c r="U15" s="183"/>
      <c r="V15" s="183"/>
      <c r="W15" s="200"/>
      <c r="X15" s="200"/>
      <c r="Y15" s="200"/>
      <c r="Z15" s="183"/>
      <c r="AA15" s="183"/>
      <c r="AB15" s="183"/>
      <c r="AC15" s="183"/>
      <c r="AD15" s="183"/>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c r="BD15" s="270"/>
    </row>
    <row r="16" spans="1:56" ht="19" hidden="1" outlineLevel="1" x14ac:dyDescent="0.2">
      <c r="A16" s="200"/>
      <c r="B16" s="256"/>
      <c r="C16" s="2"/>
      <c r="D16" s="304"/>
      <c r="E16" s="627" t="s">
        <v>629</v>
      </c>
      <c r="F16" s="627"/>
      <c r="G16" s="244"/>
      <c r="H16" s="627" t="s">
        <v>630</v>
      </c>
      <c r="I16" s="627"/>
      <c r="J16" s="305"/>
      <c r="K16" s="54"/>
      <c r="L16" s="280"/>
      <c r="M16" s="183"/>
      <c r="N16" s="183"/>
      <c r="O16" s="183"/>
      <c r="P16" s="183"/>
      <c r="Q16" s="281"/>
      <c r="R16" s="2"/>
      <c r="S16" s="256"/>
      <c r="T16" s="183"/>
      <c r="U16" s="183"/>
      <c r="V16" s="183"/>
      <c r="W16" s="200"/>
      <c r="X16" s="200"/>
      <c r="Y16" s="200"/>
      <c r="Z16" s="183"/>
      <c r="AA16" s="183"/>
      <c r="AB16" s="183"/>
      <c r="AC16" s="183"/>
      <c r="AD16" s="183"/>
      <c r="AE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70"/>
    </row>
    <row r="17" spans="1:56" ht="19" hidden="1" outlineLevel="1" x14ac:dyDescent="0.2">
      <c r="A17" s="200"/>
      <c r="B17" s="256"/>
      <c r="C17" s="2"/>
      <c r="D17" s="304"/>
      <c r="E17" s="282" t="s">
        <v>628</v>
      </c>
      <c r="F17" s="282" t="s">
        <v>606</v>
      </c>
      <c r="G17" s="244"/>
      <c r="H17" s="282" t="s">
        <v>628</v>
      </c>
      <c r="I17" s="282" t="s">
        <v>606</v>
      </c>
      <c r="J17" s="305"/>
      <c r="K17" s="54"/>
      <c r="L17" s="280"/>
      <c r="M17" s="289"/>
      <c r="N17" s="5"/>
      <c r="O17" s="183"/>
      <c r="P17" s="183"/>
      <c r="Q17" s="281"/>
      <c r="R17" s="2"/>
      <c r="S17" s="256"/>
      <c r="T17" s="183"/>
      <c r="U17" s="183"/>
      <c r="V17" s="183"/>
      <c r="W17" s="200"/>
      <c r="X17" s="200"/>
      <c r="Y17" s="200"/>
      <c r="Z17" s="183"/>
      <c r="AA17" s="183"/>
      <c r="AB17" s="183"/>
      <c r="AC17" s="183"/>
      <c r="AD17" s="183"/>
      <c r="AE17" s="200"/>
      <c r="AF17" s="200"/>
      <c r="AG17" s="200"/>
      <c r="AH17" s="200"/>
      <c r="AI17" s="200"/>
      <c r="AJ17" s="200"/>
      <c r="AK17" s="200"/>
      <c r="AL17" s="200"/>
      <c r="AM17" s="200"/>
      <c r="AN17" s="200"/>
      <c r="AO17" s="200"/>
      <c r="AP17" s="200"/>
      <c r="AQ17" s="200"/>
      <c r="AR17" s="200"/>
      <c r="AS17" s="200"/>
      <c r="AT17" s="200"/>
      <c r="AU17" s="200"/>
      <c r="AV17" s="200"/>
      <c r="AW17" s="200"/>
      <c r="AX17" s="200"/>
      <c r="AY17" s="200"/>
      <c r="AZ17" s="200"/>
      <c r="BA17" s="200"/>
      <c r="BB17" s="200"/>
      <c r="BC17" s="200"/>
      <c r="BD17" s="270"/>
    </row>
    <row r="18" spans="1:56" ht="19" hidden="1" outlineLevel="1" x14ac:dyDescent="0.2">
      <c r="A18" s="200"/>
      <c r="B18" s="256"/>
      <c r="C18" s="2"/>
      <c r="D18" s="306" t="s">
        <v>625</v>
      </c>
      <c r="E18" s="8" t="str">
        <f>'I. Reserves data'!I8</f>
        <v/>
      </c>
      <c r="F18" s="8" t="str">
        <f>'I. Reserves data'!L8</f>
        <v/>
      </c>
      <c r="G18" s="183"/>
      <c r="H18" s="8" t="str">
        <f>'I. Reserves data'!Q8</f>
        <v/>
      </c>
      <c r="I18" s="8" t="str">
        <f>'I. Reserves data'!T8</f>
        <v/>
      </c>
      <c r="J18" s="305"/>
      <c r="K18" s="54"/>
      <c r="L18" s="280"/>
      <c r="M18" s="289"/>
      <c r="N18" s="5"/>
      <c r="O18" s="183"/>
      <c r="P18" s="183"/>
      <c r="Q18" s="281"/>
      <c r="R18" s="2"/>
      <c r="S18" s="256"/>
      <c r="T18" s="183"/>
      <c r="U18" s="183"/>
      <c r="V18" s="183"/>
      <c r="W18" s="200"/>
      <c r="X18" s="200"/>
      <c r="Y18" s="200"/>
      <c r="Z18" s="183"/>
      <c r="AA18" s="183"/>
      <c r="AB18" s="183"/>
      <c r="AC18" s="183"/>
      <c r="AD18" s="183"/>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70"/>
    </row>
    <row r="19" spans="1:56" ht="19" hidden="1" outlineLevel="1" x14ac:dyDescent="0.2">
      <c r="A19" s="200"/>
      <c r="B19" s="256"/>
      <c r="C19" s="2"/>
      <c r="D19" s="306" t="s">
        <v>626</v>
      </c>
      <c r="E19" s="8" t="str">
        <f>'II. Production forecast data'!I8</f>
        <v/>
      </c>
      <c r="F19" s="8" t="str">
        <f>'II. Production forecast data'!L8</f>
        <v/>
      </c>
      <c r="G19" s="183"/>
      <c r="H19" s="8" t="str">
        <f>'II. Production forecast data'!Q8</f>
        <v/>
      </c>
      <c r="I19" s="8" t="str">
        <f>'II. Production forecast data'!T8</f>
        <v/>
      </c>
      <c r="J19" s="305"/>
      <c r="K19" s="54"/>
      <c r="L19" s="280"/>
      <c r="M19" s="183"/>
      <c r="N19" s="183"/>
      <c r="O19" s="183"/>
      <c r="P19" s="183"/>
      <c r="Q19" s="281"/>
      <c r="R19" s="2"/>
      <c r="S19" s="256"/>
      <c r="T19" s="183"/>
      <c r="U19" s="183"/>
      <c r="V19" s="183"/>
      <c r="W19" s="200"/>
      <c r="X19" s="200"/>
      <c r="Y19" s="200"/>
      <c r="Z19" s="183"/>
      <c r="AA19" s="183"/>
      <c r="AB19" s="183"/>
      <c r="AC19" s="183"/>
      <c r="AD19" s="183"/>
      <c r="AE19" s="200"/>
      <c r="AF19" s="200"/>
      <c r="AG19" s="200"/>
      <c r="AH19" s="200"/>
      <c r="AI19" s="200"/>
      <c r="AJ19" s="200"/>
      <c r="AK19" s="200"/>
      <c r="AL19" s="200"/>
      <c r="AM19" s="200"/>
      <c r="AN19" s="200"/>
      <c r="AO19" s="200"/>
      <c r="AP19" s="200"/>
      <c r="AQ19" s="200"/>
      <c r="AR19" s="200"/>
      <c r="AS19" s="200"/>
      <c r="AT19" s="200"/>
      <c r="AU19" s="200"/>
      <c r="AV19" s="200"/>
      <c r="AW19" s="200"/>
      <c r="AX19" s="200"/>
      <c r="AY19" s="200"/>
      <c r="AZ19" s="200"/>
      <c r="BA19" s="200"/>
      <c r="BB19" s="200"/>
      <c r="BC19" s="200"/>
      <c r="BD19" s="270"/>
    </row>
    <row r="20" spans="1:56" ht="19" hidden="1" outlineLevel="1" x14ac:dyDescent="0.2">
      <c r="A20" s="200"/>
      <c r="B20" s="256"/>
      <c r="C20" s="2"/>
      <c r="D20" s="306" t="s">
        <v>627</v>
      </c>
      <c r="E20" s="8" t="str">
        <f>'III. Expansion data'!I8</f>
        <v/>
      </c>
      <c r="F20" s="8" t="str">
        <f>'III. Expansion data'!L8</f>
        <v/>
      </c>
      <c r="G20" s="183"/>
      <c r="H20" s="8" t="str">
        <f>'III. Expansion data'!Q8</f>
        <v/>
      </c>
      <c r="I20" s="8" t="str">
        <f>'III. Expansion data'!T8</f>
        <v/>
      </c>
      <c r="J20" s="305"/>
      <c r="K20" s="54"/>
      <c r="L20" s="280"/>
      <c r="M20" s="183"/>
      <c r="N20" s="183"/>
      <c r="O20" s="183"/>
      <c r="P20" s="183"/>
      <c r="Q20" s="281"/>
      <c r="R20" s="2"/>
      <c r="S20" s="256"/>
      <c r="T20" s="183"/>
      <c r="U20" s="183"/>
      <c r="V20" s="183"/>
      <c r="W20" s="200"/>
      <c r="X20" s="200"/>
      <c r="Y20" s="200"/>
      <c r="Z20" s="183"/>
      <c r="AA20" s="183"/>
      <c r="AB20" s="183"/>
      <c r="AC20" s="183"/>
      <c r="AD20" s="183"/>
      <c r="AE20" s="200"/>
      <c r="AF20" s="200"/>
      <c r="AG20" s="200"/>
      <c r="AH20" s="200"/>
      <c r="AI20" s="200"/>
      <c r="AJ20" s="200"/>
      <c r="AK20" s="200"/>
      <c r="AL20" s="200"/>
      <c r="AM20" s="200"/>
      <c r="AN20" s="200"/>
      <c r="AO20" s="200"/>
      <c r="AP20" s="200"/>
      <c r="AQ20" s="200"/>
      <c r="AR20" s="200"/>
      <c r="AS20" s="200"/>
      <c r="AT20" s="200"/>
      <c r="AU20" s="200"/>
      <c r="AV20" s="200"/>
      <c r="AW20" s="200"/>
      <c r="AX20" s="200"/>
      <c r="AY20" s="200"/>
      <c r="AZ20" s="200"/>
      <c r="BA20" s="200"/>
      <c r="BB20" s="200"/>
      <c r="BC20" s="200"/>
      <c r="BD20" s="270"/>
    </row>
    <row r="21" spans="1:56" ht="19" hidden="1" outlineLevel="1" x14ac:dyDescent="0.2">
      <c r="A21" s="183"/>
      <c r="B21" s="256"/>
      <c r="C21" s="54"/>
      <c r="D21" s="304"/>
      <c r="E21" s="8"/>
      <c r="F21" s="8"/>
      <c r="G21" s="8"/>
      <c r="H21" s="8"/>
      <c r="I21" s="183"/>
      <c r="J21" s="305"/>
      <c r="K21" s="54"/>
      <c r="L21" s="280"/>
      <c r="M21" s="183"/>
      <c r="N21" s="183"/>
      <c r="O21" s="183"/>
      <c r="P21" s="183"/>
      <c r="Q21" s="281"/>
      <c r="R21" s="2"/>
      <c r="S21" s="256"/>
      <c r="T21" s="183"/>
      <c r="U21" s="183"/>
      <c r="V21" s="183"/>
      <c r="W21" s="200"/>
      <c r="X21" s="200"/>
      <c r="Y21" s="200"/>
      <c r="Z21" s="183"/>
      <c r="AA21" s="183"/>
      <c r="AB21" s="183"/>
      <c r="AC21" s="183"/>
      <c r="AD21" s="183"/>
      <c r="AE21" s="200"/>
      <c r="AF21" s="200"/>
      <c r="AG21" s="200"/>
      <c r="AH21" s="200"/>
      <c r="AI21" s="200"/>
      <c r="AJ21" s="200"/>
      <c r="AK21" s="200"/>
      <c r="AL21" s="200"/>
      <c r="AM21" s="200"/>
      <c r="AN21" s="200"/>
      <c r="AO21" s="200"/>
      <c r="AP21" s="200"/>
      <c r="AQ21" s="200"/>
      <c r="AR21" s="200"/>
      <c r="AS21" s="200"/>
      <c r="AT21" s="200"/>
      <c r="AU21" s="200"/>
      <c r="AV21" s="200"/>
      <c r="AW21" s="200"/>
      <c r="AX21" s="200"/>
      <c r="AY21" s="200"/>
      <c r="AZ21" s="200"/>
      <c r="BA21" s="200"/>
      <c r="BB21" s="200"/>
      <c r="BC21" s="200"/>
      <c r="BD21" s="270"/>
    </row>
    <row r="22" spans="1:56" ht="19" collapsed="1" x14ac:dyDescent="0.2">
      <c r="A22" s="200"/>
      <c r="B22" s="256"/>
      <c r="C22" s="2"/>
      <c r="D22" s="304"/>
      <c r="E22" s="183"/>
      <c r="F22" s="183"/>
      <c r="G22" s="183"/>
      <c r="H22" s="183"/>
      <c r="I22" s="183"/>
      <c r="J22" s="305"/>
      <c r="K22" s="54"/>
      <c r="L22" s="280"/>
      <c r="M22" s="183"/>
      <c r="N22" s="183"/>
      <c r="O22" s="183"/>
      <c r="P22" s="183"/>
      <c r="Q22" s="281"/>
      <c r="R22" s="2"/>
      <c r="S22" s="256"/>
      <c r="T22" s="183"/>
      <c r="U22" s="183"/>
      <c r="V22" s="183"/>
      <c r="W22" s="183"/>
      <c r="X22" s="183"/>
      <c r="Y22" s="200"/>
      <c r="Z22" s="183"/>
      <c r="AA22" s="183"/>
      <c r="AB22" s="183"/>
      <c r="AC22" s="183"/>
      <c r="AD22" s="183"/>
      <c r="AE22" s="200"/>
      <c r="AF22" s="200"/>
      <c r="AG22" s="200"/>
      <c r="AH22" s="200"/>
      <c r="AI22" s="200"/>
      <c r="AJ22" s="200"/>
      <c r="AK22" s="200"/>
      <c r="AL22" s="200"/>
      <c r="AM22" s="200"/>
      <c r="AN22" s="200"/>
      <c r="AO22" s="200"/>
      <c r="AP22" s="200"/>
      <c r="AQ22" s="200"/>
      <c r="AR22" s="200"/>
      <c r="AS22" s="200"/>
      <c r="AT22" s="200"/>
      <c r="AU22" s="200"/>
      <c r="AV22" s="200"/>
      <c r="AW22" s="200"/>
      <c r="AX22" s="200"/>
      <c r="AY22" s="200"/>
      <c r="AZ22" s="200"/>
      <c r="BA22" s="200"/>
      <c r="BB22" s="200"/>
      <c r="BC22" s="200"/>
      <c r="BD22" s="270"/>
    </row>
    <row r="23" spans="1:56" ht="23" customHeight="1" x14ac:dyDescent="0.2">
      <c r="A23" s="183"/>
      <c r="B23" s="256"/>
      <c r="C23" s="54"/>
      <c r="D23" s="304"/>
      <c r="E23" s="614" t="str">
        <f>"Likely emission in Megatons CO2 by "&amp;IFERROR(N31,"")</f>
        <v xml:space="preserve">Likely emission in Megatons CO2 by </v>
      </c>
      <c r="F23" s="614"/>
      <c r="G23" s="244"/>
      <c r="H23" s="615" t="str">
        <f>"Possible emissions in Megatons CO2 by "&amp;IFERROR(N31,"")</f>
        <v xml:space="preserve">Possible emissions in Megatons CO2 by </v>
      </c>
      <c r="I23" s="615"/>
      <c r="J23" s="305"/>
      <c r="K23" s="54"/>
      <c r="L23" s="280"/>
      <c r="M23" s="183"/>
      <c r="N23" s="183"/>
      <c r="O23" s="183"/>
      <c r="P23" s="183"/>
      <c r="Q23" s="281"/>
      <c r="R23" s="54"/>
      <c r="S23" s="256"/>
      <c r="T23" s="183"/>
      <c r="U23" s="183"/>
      <c r="V23" s="183"/>
      <c r="W23" s="183"/>
      <c r="X23" s="183"/>
      <c r="Y23" s="183"/>
      <c r="Z23" s="183"/>
      <c r="AA23" s="183"/>
      <c r="AB23" s="183"/>
      <c r="AC23" s="183"/>
      <c r="AD23" s="183"/>
      <c r="AE23" s="183"/>
      <c r="AF23" s="183"/>
      <c r="AG23" s="183"/>
      <c r="AH23" s="183"/>
      <c r="AI23" s="183"/>
      <c r="AJ23" s="183"/>
      <c r="AK23" s="183"/>
      <c r="AL23" s="183"/>
      <c r="AM23" s="183"/>
      <c r="AN23" s="183"/>
      <c r="AO23" s="183"/>
      <c r="AP23" s="183"/>
      <c r="AQ23" s="183"/>
      <c r="AR23" s="183"/>
      <c r="AS23" s="183"/>
      <c r="AT23" s="183"/>
      <c r="AU23" s="183"/>
      <c r="AV23" s="183"/>
      <c r="AW23" s="183"/>
      <c r="AX23" s="183"/>
      <c r="AY23" s="183"/>
      <c r="AZ23" s="183"/>
      <c r="BA23" s="183"/>
      <c r="BB23" s="183"/>
      <c r="BC23" s="183"/>
      <c r="BD23" s="270"/>
    </row>
    <row r="24" spans="1:56" ht="23" customHeight="1" x14ac:dyDescent="0.2">
      <c r="A24" s="200"/>
      <c r="B24" s="256"/>
      <c r="C24" s="2"/>
      <c r="D24" s="304"/>
      <c r="E24" s="614"/>
      <c r="F24" s="614"/>
      <c r="G24" s="244"/>
      <c r="H24" s="615"/>
      <c r="I24" s="615"/>
      <c r="J24" s="305"/>
      <c r="K24" s="2"/>
      <c r="L24" s="280"/>
      <c r="M24" s="183"/>
      <c r="N24" s="183"/>
      <c r="O24" s="183"/>
      <c r="P24" s="183"/>
      <c r="Q24" s="281"/>
      <c r="R24" s="2"/>
      <c r="S24" s="256"/>
      <c r="T24" s="183"/>
      <c r="U24" s="183"/>
      <c r="V24" s="183"/>
      <c r="W24" s="183"/>
      <c r="X24" s="183"/>
      <c r="Y24" s="200"/>
      <c r="Z24" s="183"/>
      <c r="AA24" s="183"/>
      <c r="AB24" s="183"/>
      <c r="AC24" s="183"/>
      <c r="AD24" s="183"/>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0"/>
      <c r="BA24" s="200"/>
      <c r="BB24" s="200"/>
      <c r="BC24" s="200"/>
      <c r="BD24" s="270"/>
    </row>
    <row r="25" spans="1:56" ht="19" customHeight="1" x14ac:dyDescent="0.2">
      <c r="A25" s="200"/>
      <c r="B25" s="256"/>
      <c r="C25" s="2"/>
      <c r="D25" s="304"/>
      <c r="E25" s="274" t="s">
        <v>628</v>
      </c>
      <c r="F25" s="274" t="s">
        <v>606</v>
      </c>
      <c r="G25" s="244"/>
      <c r="H25" s="274" t="s">
        <v>628</v>
      </c>
      <c r="I25" s="274" t="s">
        <v>606</v>
      </c>
      <c r="J25" s="305"/>
      <c r="K25" s="2"/>
      <c r="L25" s="280"/>
      <c r="M25" s="183"/>
      <c r="N25" s="629" t="s">
        <v>639</v>
      </c>
      <c r="O25" s="629" t="s">
        <v>693</v>
      </c>
      <c r="P25" s="629" t="s">
        <v>640</v>
      </c>
      <c r="Q25" s="281"/>
      <c r="R25" s="2"/>
      <c r="S25" s="256"/>
      <c r="T25" s="183"/>
      <c r="U25" s="183"/>
      <c r="V25" s="183"/>
      <c r="W25" s="183"/>
      <c r="X25" s="183"/>
      <c r="Y25" s="200"/>
      <c r="Z25" s="183"/>
      <c r="AA25" s="183"/>
      <c r="AB25" s="183"/>
      <c r="AC25" s="183"/>
      <c r="AD25" s="183"/>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0"/>
      <c r="BA25" s="200"/>
      <c r="BB25" s="200"/>
      <c r="BC25" s="200"/>
      <c r="BD25" s="270"/>
    </row>
    <row r="26" spans="1:56" ht="19" customHeight="1" x14ac:dyDescent="0.2">
      <c r="A26" s="200"/>
      <c r="B26" s="256"/>
      <c r="C26" s="2"/>
      <c r="D26" s="307" t="s">
        <v>639</v>
      </c>
      <c r="E26" s="275" t="str">
        <f t="shared" ref="E26:F28" si="0">IF(E18=0,"",E18)</f>
        <v/>
      </c>
      <c r="F26" s="275" t="str">
        <f t="shared" si="0"/>
        <v/>
      </c>
      <c r="G26" s="285"/>
      <c r="H26" s="275" t="str">
        <f t="shared" ref="H26:I28" si="1">IF(H18=0,"",H18)</f>
        <v/>
      </c>
      <c r="I26" s="275" t="str">
        <f t="shared" si="1"/>
        <v/>
      </c>
      <c r="J26" s="305"/>
      <c r="K26" s="2"/>
      <c r="L26" s="280"/>
      <c r="M26" s="290"/>
      <c r="N26" s="629"/>
      <c r="O26" s="629"/>
      <c r="P26" s="629"/>
      <c r="Q26" s="281"/>
      <c r="R26" s="2"/>
      <c r="S26" s="256"/>
      <c r="T26" s="183"/>
      <c r="U26" s="183"/>
      <c r="V26" s="183"/>
      <c r="W26" s="183"/>
      <c r="X26" s="183"/>
      <c r="Y26" s="183"/>
      <c r="Z26" s="183"/>
      <c r="AA26" s="183"/>
      <c r="AB26" s="183"/>
      <c r="AC26" s="183"/>
      <c r="AD26" s="183"/>
      <c r="AE26" s="200"/>
      <c r="AF26" s="200"/>
      <c r="AG26" s="200"/>
      <c r="AH26" s="200"/>
      <c r="AI26" s="200"/>
      <c r="AJ26" s="200"/>
      <c r="AK26" s="200"/>
      <c r="AL26" s="200"/>
      <c r="AM26" s="200"/>
      <c r="AN26" s="200"/>
      <c r="AO26" s="200"/>
      <c r="AP26" s="200"/>
      <c r="AQ26" s="200"/>
      <c r="AR26" s="200"/>
      <c r="AS26" s="200"/>
      <c r="AT26" s="200"/>
      <c r="AU26" s="200"/>
      <c r="AV26" s="200"/>
      <c r="AW26" s="200"/>
      <c r="AX26" s="200"/>
      <c r="AY26" s="200"/>
      <c r="AZ26" s="200"/>
      <c r="BA26" s="200"/>
      <c r="BB26" s="200"/>
      <c r="BC26" s="200"/>
      <c r="BD26" s="270"/>
    </row>
    <row r="27" spans="1:56" ht="19" customHeight="1" x14ac:dyDescent="0.2">
      <c r="A27" s="200"/>
      <c r="B27" s="256"/>
      <c r="C27" s="2"/>
      <c r="D27" s="307" t="s">
        <v>693</v>
      </c>
      <c r="E27" s="275" t="str">
        <f t="shared" si="0"/>
        <v/>
      </c>
      <c r="F27" s="275" t="str">
        <f t="shared" si="0"/>
        <v/>
      </c>
      <c r="G27" s="285"/>
      <c r="H27" s="275" t="str">
        <f t="shared" si="1"/>
        <v/>
      </c>
      <c r="I27" s="275" t="str">
        <f t="shared" si="1"/>
        <v/>
      </c>
      <c r="J27" s="305"/>
      <c r="K27" s="2"/>
      <c r="L27" s="280"/>
      <c r="M27" s="300" t="s">
        <v>634</v>
      </c>
      <c r="N27" s="301" t="str">
        <f>IF('I. Reserves data'!E45=0,"",'I. Reserves data'!E45)</f>
        <v/>
      </c>
      <c r="O27" s="301" t="str">
        <f>IF('II. Production forecast data'!E34=0,"",'II. Production forecast data'!E34)</f>
        <v/>
      </c>
      <c r="P27" s="301" t="str">
        <f>IF('III. Expansion data'!E54=0,"",'III. Expansion data'!E54)</f>
        <v/>
      </c>
      <c r="Q27" s="281"/>
      <c r="R27" s="2"/>
      <c r="S27" s="256"/>
      <c r="T27" s="183"/>
      <c r="U27" s="183"/>
      <c r="V27" s="183"/>
      <c r="W27" s="183"/>
      <c r="X27" s="183"/>
      <c r="Y27" s="183"/>
      <c r="Z27" s="183"/>
      <c r="AA27" s="183"/>
      <c r="AB27" s="183"/>
      <c r="AC27" s="183"/>
      <c r="AD27" s="183"/>
      <c r="AE27" s="200"/>
      <c r="AF27" s="200"/>
      <c r="AG27" s="200"/>
      <c r="AH27" s="200"/>
      <c r="AI27" s="200"/>
      <c r="AJ27" s="200"/>
      <c r="AK27" s="200"/>
      <c r="AL27" s="200"/>
      <c r="AM27" s="200"/>
      <c r="AN27" s="200"/>
      <c r="AO27" s="200"/>
      <c r="AP27" s="200"/>
      <c r="AQ27" s="200"/>
      <c r="AR27" s="200"/>
      <c r="AS27" s="200"/>
      <c r="AT27" s="200"/>
      <c r="AU27" s="200"/>
      <c r="AV27" s="200"/>
      <c r="AW27" s="200"/>
      <c r="AX27" s="200"/>
      <c r="AY27" s="200"/>
      <c r="AZ27" s="200"/>
      <c r="BA27" s="200"/>
      <c r="BB27" s="200"/>
      <c r="BC27" s="200"/>
      <c r="BD27" s="270"/>
    </row>
    <row r="28" spans="1:56" ht="19" customHeight="1" x14ac:dyDescent="0.2">
      <c r="A28" s="200"/>
      <c r="B28" s="256"/>
      <c r="C28" s="2"/>
      <c r="D28" s="307" t="s">
        <v>640</v>
      </c>
      <c r="E28" s="275" t="str">
        <f t="shared" si="0"/>
        <v/>
      </c>
      <c r="F28" s="275" t="str">
        <f t="shared" si="0"/>
        <v/>
      </c>
      <c r="G28" s="285"/>
      <c r="H28" s="275" t="str">
        <f t="shared" si="1"/>
        <v/>
      </c>
      <c r="I28" s="275" t="str">
        <f t="shared" si="1"/>
        <v/>
      </c>
      <c r="J28" s="305"/>
      <c r="K28" s="2"/>
      <c r="L28" s="280"/>
      <c r="M28" s="299" t="s">
        <v>632</v>
      </c>
      <c r="N28" s="296" t="str">
        <f>IF('I. Reserves data'!E47=0,"",'I. Reserves data'!E47)</f>
        <v/>
      </c>
      <c r="O28" s="296" t="str">
        <f>IF('II. Production forecast data'!E36=0,"",'II. Production forecast data'!E36)</f>
        <v/>
      </c>
      <c r="P28" s="296" t="str">
        <f>IF('III. Expansion data'!E56=0,"",'III. Expansion data'!E56)</f>
        <v/>
      </c>
      <c r="Q28" s="281"/>
      <c r="R28" s="2"/>
      <c r="S28" s="256"/>
      <c r="T28" s="183"/>
      <c r="U28" s="183"/>
      <c r="V28" s="183"/>
      <c r="W28" s="183"/>
      <c r="X28" s="183"/>
      <c r="Y28" s="183"/>
      <c r="Z28" s="183"/>
      <c r="AA28" s="183"/>
      <c r="AB28" s="183"/>
      <c r="AC28" s="183"/>
      <c r="AD28" s="183"/>
      <c r="AE28" s="200"/>
      <c r="AF28" s="200"/>
      <c r="AG28" s="200"/>
      <c r="AH28" s="200"/>
      <c r="AI28" s="200"/>
      <c r="AJ28" s="200"/>
      <c r="AK28" s="200"/>
      <c r="AL28" s="200"/>
      <c r="AM28" s="200"/>
      <c r="AN28" s="200"/>
      <c r="AO28" s="200"/>
      <c r="AP28" s="200"/>
      <c r="AQ28" s="200"/>
      <c r="AR28" s="200"/>
      <c r="AS28" s="200"/>
      <c r="AT28" s="200"/>
      <c r="AU28" s="200"/>
      <c r="AV28" s="200"/>
      <c r="AW28" s="200"/>
      <c r="AX28" s="200"/>
      <c r="AY28" s="200"/>
      <c r="AZ28" s="200"/>
      <c r="BA28" s="200"/>
      <c r="BB28" s="200"/>
      <c r="BC28" s="200"/>
      <c r="BD28" s="270"/>
    </row>
    <row r="29" spans="1:56" ht="19" customHeight="1" x14ac:dyDescent="0.2">
      <c r="A29" s="200"/>
      <c r="B29" s="256"/>
      <c r="C29" s="2"/>
      <c r="D29" s="308" t="s">
        <v>631</v>
      </c>
      <c r="E29" s="277">
        <f>MIN(E26:E28)</f>
        <v>0</v>
      </c>
      <c r="F29" s="277">
        <f>MIN(F26:F28)</f>
        <v>0</v>
      </c>
      <c r="G29" s="286"/>
      <c r="H29" s="276">
        <f>MAX(H26:H28)</f>
        <v>0</v>
      </c>
      <c r="I29" s="276">
        <f>MAX(I26:I28)</f>
        <v>0</v>
      </c>
      <c r="J29" s="305"/>
      <c r="K29" s="2"/>
      <c r="L29" s="280"/>
      <c r="M29" s="300" t="str">
        <f>IFERROR("Type of fossil fuel ("&amp;VLOOKUP(N29,'3.0. Lists'!D14:E16,2,0)&amp; ")","")</f>
        <v/>
      </c>
      <c r="N29" s="630" t="str">
        <f>IF('Landing page'!D27=0,"",'Landing page'!D27)</f>
        <v/>
      </c>
      <c r="O29" s="630"/>
      <c r="P29" s="630"/>
      <c r="Q29" s="281"/>
      <c r="R29" s="2"/>
      <c r="S29" s="256"/>
      <c r="T29" s="183"/>
      <c r="U29" s="183"/>
      <c r="V29" s="183"/>
      <c r="W29" s="183"/>
      <c r="X29" s="183"/>
      <c r="Y29" s="183"/>
      <c r="Z29" s="183"/>
      <c r="AA29" s="183"/>
      <c r="AB29" s="183"/>
      <c r="AC29" s="183"/>
      <c r="AD29" s="183"/>
      <c r="AE29" s="200"/>
      <c r="AF29" s="200"/>
      <c r="AG29" s="200"/>
      <c r="AH29" s="200"/>
      <c r="AI29" s="200"/>
      <c r="AJ29" s="200"/>
      <c r="AK29" s="200"/>
      <c r="AL29" s="200"/>
      <c r="AM29" s="200"/>
      <c r="AN29" s="200"/>
      <c r="AO29" s="200"/>
      <c r="AP29" s="200"/>
      <c r="AQ29" s="200"/>
      <c r="AR29" s="200"/>
      <c r="AS29" s="200"/>
      <c r="AT29" s="200"/>
      <c r="AU29" s="200"/>
      <c r="AV29" s="200"/>
      <c r="AW29" s="200"/>
      <c r="AX29" s="200"/>
      <c r="AY29" s="200"/>
      <c r="AZ29" s="200"/>
      <c r="BA29" s="200"/>
      <c r="BB29" s="200"/>
      <c r="BC29" s="200"/>
      <c r="BD29" s="270"/>
    </row>
    <row r="30" spans="1:56" ht="19" customHeight="1" x14ac:dyDescent="0.2">
      <c r="A30" s="183"/>
      <c r="B30" s="256"/>
      <c r="C30" s="54"/>
      <c r="D30" s="304"/>
      <c r="E30" s="183"/>
      <c r="F30" s="183"/>
      <c r="G30" s="183"/>
      <c r="H30" s="183"/>
      <c r="I30" s="183"/>
      <c r="J30" s="305"/>
      <c r="K30" s="54"/>
      <c r="L30" s="280"/>
      <c r="M30" s="299" t="str">
        <f>'Landing page'!C29</f>
        <v>Project start year</v>
      </c>
      <c r="N30" s="297"/>
      <c r="O30" s="297"/>
      <c r="P30" s="297"/>
      <c r="Q30" s="281"/>
      <c r="R30" s="54"/>
      <c r="S30" s="256"/>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270"/>
    </row>
    <row r="31" spans="1:56" ht="19" customHeight="1" x14ac:dyDescent="0.2">
      <c r="A31" s="200"/>
      <c r="B31" s="256"/>
      <c r="C31" s="2"/>
      <c r="D31" s="304"/>
      <c r="E31" s="632" t="str">
        <f>"Likely emissions by "&amp;IFERROR(N31,"")</f>
        <v xml:space="preserve">Likely emissions by </v>
      </c>
      <c r="F31" s="632"/>
      <c r="G31" s="183"/>
      <c r="H31" s="634" t="str">
        <f>"Possible emissions by "&amp;IFERROR(N31,"")</f>
        <v xml:space="preserve">Possible emissions by </v>
      </c>
      <c r="I31" s="634"/>
      <c r="J31" s="305"/>
      <c r="K31" s="2"/>
      <c r="L31" s="280"/>
      <c r="M31" s="300" t="str">
        <f>'Landing page'!C31</f>
        <v>Scenario analysis end year</v>
      </c>
      <c r="N31" s="630" t="str">
        <f>IF('Landing page'!D31=0,"",'Landing page'!D31)</f>
        <v/>
      </c>
      <c r="O31" s="630"/>
      <c r="P31" s="630"/>
      <c r="Q31" s="281"/>
      <c r="R31" s="2"/>
      <c r="S31" s="256"/>
      <c r="T31" s="183"/>
      <c r="U31" s="183"/>
      <c r="V31" s="183"/>
      <c r="W31" s="183"/>
      <c r="X31" s="183"/>
      <c r="Y31" s="183"/>
      <c r="Z31" s="183"/>
      <c r="AA31" s="183"/>
      <c r="AB31" s="183"/>
      <c r="AC31" s="183"/>
      <c r="AD31" s="183"/>
      <c r="AE31" s="200"/>
      <c r="AF31" s="200"/>
      <c r="AG31" s="200"/>
      <c r="AH31" s="200"/>
      <c r="AI31" s="200"/>
      <c r="AJ31" s="200"/>
      <c r="AK31" s="200"/>
      <c r="AL31" s="200"/>
      <c r="AM31" s="200"/>
      <c r="AN31" s="200"/>
      <c r="AO31" s="200"/>
      <c r="AP31" s="200"/>
      <c r="AQ31" s="200"/>
      <c r="AR31" s="200"/>
      <c r="AS31" s="200"/>
      <c r="AT31" s="200"/>
      <c r="AU31" s="200"/>
      <c r="AV31" s="200"/>
      <c r="AW31" s="200"/>
      <c r="AX31" s="200"/>
      <c r="AY31" s="200"/>
      <c r="AZ31" s="200"/>
      <c r="BA31" s="200"/>
      <c r="BB31" s="200"/>
      <c r="BC31" s="200"/>
      <c r="BD31" s="270"/>
    </row>
    <row r="32" spans="1:56" ht="19" customHeight="1" x14ac:dyDescent="0.2">
      <c r="A32" s="200"/>
      <c r="B32" s="256"/>
      <c r="C32" s="2"/>
      <c r="D32" s="304"/>
      <c r="E32" s="633"/>
      <c r="F32" s="633"/>
      <c r="G32" s="244"/>
      <c r="H32" s="635"/>
      <c r="I32" s="635"/>
      <c r="J32" s="305"/>
      <c r="K32" s="2"/>
      <c r="L32" s="280"/>
      <c r="M32" s="299" t="s">
        <v>635</v>
      </c>
      <c r="N32" s="298" t="str">
        <f>IF('I. Reserves data'!E29=0,"",'I. Reserves data'!E29)</f>
        <v/>
      </c>
      <c r="O32" s="298" t="str">
        <f>IF('II. Production forecast data'!E23=0,"",'II. Production forecast data'!E23)</f>
        <v/>
      </c>
      <c r="P32" s="298" t="str">
        <f>IF('III. Expansion data'!E40=0,"",'III. Expansion data'!E40)</f>
        <v/>
      </c>
      <c r="Q32" s="281"/>
      <c r="R32" s="2"/>
      <c r="S32" s="256"/>
      <c r="T32" s="183"/>
      <c r="U32" s="183"/>
      <c r="V32" s="183"/>
      <c r="W32" s="183"/>
      <c r="X32" s="183"/>
      <c r="Y32" s="183"/>
      <c r="Z32" s="183"/>
      <c r="AA32" s="183"/>
      <c r="AB32" s="183"/>
      <c r="AC32" s="183"/>
      <c r="AD32" s="183"/>
      <c r="AE32" s="200"/>
      <c r="AF32" s="200"/>
      <c r="AG32" s="200"/>
      <c r="AH32" s="200"/>
      <c r="AI32" s="200"/>
      <c r="AJ32" s="200"/>
      <c r="AK32" s="200"/>
      <c r="AL32" s="200"/>
      <c r="AM32" s="200"/>
      <c r="AN32" s="200"/>
      <c r="AO32" s="200"/>
      <c r="AP32" s="200"/>
      <c r="AQ32" s="200"/>
      <c r="AR32" s="200"/>
      <c r="AS32" s="200"/>
      <c r="AT32" s="200"/>
      <c r="AU32" s="200"/>
      <c r="AV32" s="200"/>
      <c r="AW32" s="200"/>
      <c r="AX32" s="200"/>
      <c r="AY32" s="200"/>
      <c r="AZ32" s="200"/>
      <c r="BA32" s="200"/>
      <c r="BB32" s="200"/>
      <c r="BC32" s="200"/>
      <c r="BD32" s="270"/>
    </row>
    <row r="33" spans="1:56" ht="19" customHeight="1" x14ac:dyDescent="0.2">
      <c r="A33" s="200"/>
      <c r="B33" s="256"/>
      <c r="C33" s="2"/>
      <c r="D33" s="304"/>
      <c r="E33" s="639">
        <f>E29+F29</f>
        <v>0</v>
      </c>
      <c r="F33" s="640"/>
      <c r="G33" s="183"/>
      <c r="H33" s="639">
        <f>H29+I29</f>
        <v>0</v>
      </c>
      <c r="I33" s="640"/>
      <c r="J33" s="305"/>
      <c r="K33" s="2"/>
      <c r="L33" s="280"/>
      <c r="M33" s="300" t="str">
        <f>IFERROR(IF(VLOOKUP(N33, 'I. Reserves data'!D81:E84,2,0)="","",VLOOKUP(N33, 'I. Reserves data'!D81:E84,2,0)&amp;" ("&amp;VLOOKUP(N29,'3.0. Lists'!D14:E16,2,0)&amp; ")"),"")</f>
        <v/>
      </c>
      <c r="N33" s="301" t="str">
        <f>IF('I. Reserves data'!E34=0,"",'I. Reserves data'!E34)</f>
        <v/>
      </c>
      <c r="O33" s="631"/>
      <c r="P33" s="631"/>
      <c r="Q33" s="281"/>
      <c r="R33" s="2"/>
      <c r="S33" s="256"/>
      <c r="T33" s="183"/>
      <c r="U33" s="183"/>
      <c r="V33" s="183"/>
      <c r="W33" s="183"/>
      <c r="X33" s="183"/>
      <c r="Y33" s="183"/>
      <c r="Z33" s="183"/>
      <c r="AA33" s="183"/>
      <c r="AB33" s="183"/>
      <c r="AC33" s="183"/>
      <c r="AD33" s="183"/>
      <c r="AE33" s="200"/>
      <c r="AF33" s="200"/>
      <c r="AG33" s="200"/>
      <c r="AH33" s="200"/>
      <c r="AI33" s="200"/>
      <c r="AJ33" s="200"/>
      <c r="AK33" s="200"/>
      <c r="AL33" s="200"/>
      <c r="AM33" s="200"/>
      <c r="AN33" s="200"/>
      <c r="AO33" s="200"/>
      <c r="AP33" s="200"/>
      <c r="AQ33" s="200"/>
      <c r="AR33" s="200"/>
      <c r="AS33" s="200"/>
      <c r="AT33" s="200"/>
      <c r="AU33" s="200"/>
      <c r="AV33" s="200"/>
      <c r="AW33" s="200"/>
      <c r="AX33" s="200"/>
      <c r="AY33" s="200"/>
      <c r="AZ33" s="200"/>
      <c r="BA33" s="200"/>
      <c r="BB33" s="200"/>
      <c r="BC33" s="200"/>
      <c r="BD33" s="270"/>
    </row>
    <row r="34" spans="1:56" ht="19" customHeight="1" x14ac:dyDescent="0.2">
      <c r="A34" s="200"/>
      <c r="B34" s="256"/>
      <c r="C34" s="2"/>
      <c r="D34" s="304"/>
      <c r="E34" s="641"/>
      <c r="F34" s="640"/>
      <c r="G34" s="183"/>
      <c r="H34" s="641"/>
      <c r="I34" s="640"/>
      <c r="J34" s="305"/>
      <c r="K34" s="2"/>
      <c r="L34" s="280"/>
      <c r="M34" s="299" t="str">
        <f>IFERROR(IF('I. Reserves data'!E23="no","",IF(VLOOKUP(N34, 'I. Reserves data'!D81:E84,2,0)="","",VLOOKUP(N34, 'I. Reserves data'!D81:E84,2,0)&amp;" ("&amp;VLOOKUP(N29,'3.0. Lists'!D14:E16,2,0)&amp; ")")),"")</f>
        <v/>
      </c>
      <c r="N34" s="295" t="str">
        <f>IF('I. Reserves data'!E36=0,"",IF('I. Reserves data'!E36=N33,"",'I. Reserves data'!E36))</f>
        <v/>
      </c>
      <c r="O34" s="631"/>
      <c r="P34" s="631"/>
      <c r="Q34" s="281"/>
      <c r="R34" s="2"/>
      <c r="S34" s="256"/>
      <c r="T34" s="183"/>
      <c r="U34" s="183"/>
      <c r="V34" s="183"/>
      <c r="W34" s="183"/>
      <c r="X34" s="183"/>
      <c r="Y34" s="200"/>
      <c r="Z34" s="183"/>
      <c r="AA34" s="183"/>
      <c r="AB34" s="183"/>
      <c r="AC34" s="183"/>
      <c r="AD34" s="183"/>
      <c r="AE34" s="200"/>
      <c r="AF34" s="200"/>
      <c r="AG34" s="200"/>
      <c r="AH34" s="200"/>
      <c r="AI34" s="200"/>
      <c r="AJ34" s="200"/>
      <c r="AK34" s="200"/>
      <c r="AL34" s="200"/>
      <c r="AM34" s="200"/>
      <c r="AN34" s="200"/>
      <c r="AO34" s="200"/>
      <c r="AP34" s="200"/>
      <c r="AQ34" s="200"/>
      <c r="AR34" s="200"/>
      <c r="AS34" s="200"/>
      <c r="AT34" s="200"/>
      <c r="AU34" s="200"/>
      <c r="AV34" s="200"/>
      <c r="AW34" s="200"/>
      <c r="AX34" s="200"/>
      <c r="AY34" s="200"/>
      <c r="AZ34" s="200"/>
      <c r="BA34" s="200"/>
      <c r="BB34" s="200"/>
      <c r="BC34" s="200"/>
      <c r="BD34" s="270"/>
    </row>
    <row r="35" spans="1:56" ht="19" customHeight="1" x14ac:dyDescent="0.2">
      <c r="A35" s="200"/>
      <c r="B35" s="256"/>
      <c r="C35" s="2"/>
      <c r="D35" s="304"/>
      <c r="E35" s="641"/>
      <c r="F35" s="640"/>
      <c r="G35" s="183"/>
      <c r="H35" s="641"/>
      <c r="I35" s="640"/>
      <c r="J35" s="305"/>
      <c r="K35" s="2"/>
      <c r="L35" s="280"/>
      <c r="M35" s="300" t="str">
        <f>IFERROR("Average daily production/ extraction rate ("&amp;VLOOKUP(N29,'3.0. Lists'!B14:C16,2,0)&amp; ")","")</f>
        <v/>
      </c>
      <c r="N35" s="631"/>
      <c r="O35" s="295" t="str">
        <f>IF('II. Production forecast data'!E21=0,"",'II. Production forecast data'!E21)</f>
        <v/>
      </c>
      <c r="P35" s="302"/>
      <c r="Q35" s="281"/>
      <c r="R35" s="2"/>
      <c r="S35" s="256"/>
      <c r="T35" s="183"/>
      <c r="U35" s="183"/>
      <c r="V35" s="183"/>
      <c r="W35" s="183"/>
      <c r="X35" s="183"/>
      <c r="Y35" s="200"/>
      <c r="Z35" s="183"/>
      <c r="AA35" s="183"/>
      <c r="AB35" s="183"/>
      <c r="AC35" s="183"/>
      <c r="AD35" s="183"/>
      <c r="AE35" s="200"/>
      <c r="AF35" s="200"/>
      <c r="AG35" s="200"/>
      <c r="AH35" s="200"/>
      <c r="AI35" s="200"/>
      <c r="AJ35" s="200"/>
      <c r="AK35" s="200"/>
      <c r="AL35" s="200"/>
      <c r="AM35" s="200"/>
      <c r="AN35" s="200"/>
      <c r="AO35" s="200"/>
      <c r="AP35" s="200"/>
      <c r="AQ35" s="200"/>
      <c r="AR35" s="200"/>
      <c r="AS35" s="200"/>
      <c r="AT35" s="200"/>
      <c r="AU35" s="200"/>
      <c r="AV35" s="200"/>
      <c r="AW35" s="200"/>
      <c r="AX35" s="200"/>
      <c r="AY35" s="200"/>
      <c r="AZ35" s="200"/>
      <c r="BA35" s="200"/>
      <c r="BB35" s="200"/>
      <c r="BC35" s="200"/>
      <c r="BD35" s="270"/>
    </row>
    <row r="36" spans="1:56" ht="19" customHeight="1" x14ac:dyDescent="0.2">
      <c r="A36" s="200"/>
      <c r="B36" s="256"/>
      <c r="C36" s="2"/>
      <c r="D36" s="304"/>
      <c r="E36" s="641"/>
      <c r="F36" s="640"/>
      <c r="G36" s="183"/>
      <c r="H36" s="641"/>
      <c r="I36" s="640"/>
      <c r="J36" s="305"/>
      <c r="K36" s="2"/>
      <c r="L36" s="280"/>
      <c r="M36" s="299" t="str">
        <f>IFERROR("Target production rate ("&amp;VLOOKUP(N29,'3.0. Lists'!B14:C16,2,0)&amp; ")","")</f>
        <v/>
      </c>
      <c r="N36" s="631"/>
      <c r="O36" s="631"/>
      <c r="P36" s="295" t="str">
        <f>IF('III. Expansion data'!E22=0,"",'III. Expansion data'!E22)</f>
        <v/>
      </c>
      <c r="Q36" s="281"/>
      <c r="R36" s="2"/>
      <c r="S36" s="256"/>
      <c r="T36" s="183"/>
      <c r="U36" s="183"/>
      <c r="V36" s="183"/>
      <c r="W36" s="183"/>
      <c r="X36" s="183"/>
      <c r="Y36" s="200"/>
      <c r="Z36" s="183"/>
      <c r="AA36" s="183"/>
      <c r="AB36" s="183"/>
      <c r="AC36" s="183"/>
      <c r="AD36" s="183"/>
      <c r="AE36" s="200"/>
      <c r="AF36" s="200"/>
      <c r="AG36" s="200"/>
      <c r="AH36" s="200"/>
      <c r="AI36" s="200"/>
      <c r="AJ36" s="200"/>
      <c r="AK36" s="200"/>
      <c r="AL36" s="200"/>
      <c r="AM36" s="200"/>
      <c r="AN36" s="200"/>
      <c r="AO36" s="200"/>
      <c r="AP36" s="200"/>
      <c r="AQ36" s="200"/>
      <c r="AR36" s="200"/>
      <c r="AS36" s="200"/>
      <c r="AT36" s="200"/>
      <c r="AU36" s="200"/>
      <c r="AV36" s="200"/>
      <c r="AW36" s="200"/>
      <c r="AX36" s="200"/>
      <c r="AY36" s="200"/>
      <c r="AZ36" s="200"/>
      <c r="BA36" s="200"/>
      <c r="BB36" s="200"/>
      <c r="BC36" s="200"/>
      <c r="BD36" s="270"/>
    </row>
    <row r="37" spans="1:56" ht="19" customHeight="1" x14ac:dyDescent="0.2">
      <c r="A37" s="200"/>
      <c r="B37" s="256"/>
      <c r="C37" s="2"/>
      <c r="D37" s="304"/>
      <c r="E37" s="641"/>
      <c r="F37" s="640"/>
      <c r="G37" s="183"/>
      <c r="H37" s="641"/>
      <c r="I37" s="640"/>
      <c r="J37" s="305"/>
      <c r="K37" s="2"/>
      <c r="L37" s="280"/>
      <c r="M37" s="300" t="str">
        <f>IFERROR("Current production rate ("&amp;VLOOKUP(N29,'3.0. Lists'!B14:C16,2,0)&amp; ")","")</f>
        <v/>
      </c>
      <c r="N37" s="631"/>
      <c r="O37" s="631"/>
      <c r="P37" s="301" t="str">
        <f>IF('III. Expansion data'!E24=0,"",'III. Expansion data'!E24)</f>
        <v/>
      </c>
      <c r="Q37" s="281"/>
      <c r="R37" s="2"/>
      <c r="S37" s="256"/>
      <c r="T37" s="183"/>
      <c r="U37" s="183"/>
      <c r="V37" s="183"/>
      <c r="W37" s="183"/>
      <c r="X37" s="183"/>
      <c r="Y37" s="200"/>
      <c r="Z37" s="183"/>
      <c r="AA37" s="183"/>
      <c r="AB37" s="183"/>
      <c r="AC37" s="183"/>
      <c r="AD37" s="183"/>
      <c r="AE37" s="200"/>
      <c r="AF37" s="200"/>
      <c r="AG37" s="200"/>
      <c r="AH37" s="200"/>
      <c r="AI37" s="200"/>
      <c r="AJ37" s="200"/>
      <c r="AK37" s="200"/>
      <c r="AL37" s="200"/>
      <c r="AM37" s="200"/>
      <c r="AN37" s="200"/>
      <c r="AO37" s="200"/>
      <c r="AP37" s="200"/>
      <c r="AQ37" s="200"/>
      <c r="AR37" s="200"/>
      <c r="AS37" s="200"/>
      <c r="AT37" s="200"/>
      <c r="AU37" s="200"/>
      <c r="AV37" s="200"/>
      <c r="AW37" s="200"/>
      <c r="AX37" s="200"/>
      <c r="AY37" s="200"/>
      <c r="AZ37" s="200"/>
      <c r="BA37" s="200"/>
      <c r="BB37" s="200"/>
      <c r="BC37" s="200"/>
      <c r="BD37" s="270"/>
    </row>
    <row r="38" spans="1:56" ht="19" customHeight="1" x14ac:dyDescent="0.2">
      <c r="A38" s="183"/>
      <c r="B38" s="256"/>
      <c r="C38" s="54"/>
      <c r="D38" s="304"/>
      <c r="E38" s="641"/>
      <c r="F38" s="640"/>
      <c r="G38" s="183"/>
      <c r="H38" s="641"/>
      <c r="I38" s="640"/>
      <c r="J38" s="305"/>
      <c r="K38" s="54"/>
      <c r="L38" s="280"/>
      <c r="M38" s="299" t="s">
        <v>568</v>
      </c>
      <c r="N38" s="631"/>
      <c r="O38" s="631"/>
      <c r="P38" s="296" t="str">
        <f>IF('III. Expansion data'!E26=0,"",'III. Expansion data'!E26)</f>
        <v/>
      </c>
      <c r="Q38" s="281"/>
      <c r="R38" s="54"/>
      <c r="S38" s="256"/>
      <c r="T38" s="183"/>
      <c r="U38" s="183"/>
      <c r="V38" s="183"/>
      <c r="W38" s="183"/>
      <c r="X38" s="183"/>
      <c r="Y38" s="183"/>
      <c r="Z38" s="183"/>
      <c r="AA38" s="183"/>
      <c r="AB38" s="183"/>
      <c r="AC38" s="183"/>
      <c r="AD38" s="183"/>
      <c r="AE38" s="183"/>
      <c r="AF38" s="183"/>
      <c r="AG38" s="183"/>
      <c r="AH38" s="183"/>
      <c r="AI38" s="183"/>
      <c r="AJ38" s="183"/>
      <c r="AK38" s="183"/>
      <c r="AL38" s="183"/>
      <c r="AM38" s="183"/>
      <c r="AN38" s="183"/>
      <c r="AO38" s="183"/>
      <c r="AP38" s="183"/>
      <c r="AQ38" s="183"/>
      <c r="AR38" s="183"/>
      <c r="AS38" s="183"/>
      <c r="AT38" s="183"/>
      <c r="AU38" s="183"/>
      <c r="AV38" s="183"/>
      <c r="AW38" s="183"/>
      <c r="AX38" s="183"/>
      <c r="AY38" s="183"/>
      <c r="AZ38" s="183"/>
      <c r="BA38" s="183"/>
      <c r="BB38" s="183"/>
      <c r="BC38" s="183"/>
      <c r="BD38" s="270"/>
    </row>
    <row r="39" spans="1:56" ht="19" customHeight="1" x14ac:dyDescent="0.2">
      <c r="A39" s="200"/>
      <c r="B39" s="256"/>
      <c r="C39" s="2"/>
      <c r="D39" s="304"/>
      <c r="E39" s="637" t="s">
        <v>556</v>
      </c>
      <c r="F39" s="638"/>
      <c r="G39" s="183"/>
      <c r="H39" s="637" t="s">
        <v>556</v>
      </c>
      <c r="I39" s="638"/>
      <c r="J39" s="305"/>
      <c r="K39" s="62"/>
      <c r="L39" s="280"/>
      <c r="M39" s="300" t="s">
        <v>633</v>
      </c>
      <c r="N39" s="631"/>
      <c r="O39" s="631"/>
      <c r="P39" s="303" t="str">
        <f>IF('III. Expansion data'!E30=0,"",'III. Expansion data'!E30)</f>
        <v/>
      </c>
      <c r="Q39" s="291"/>
      <c r="R39" s="2"/>
      <c r="S39" s="256"/>
      <c r="T39" s="183"/>
      <c r="U39" s="183"/>
      <c r="V39" s="183"/>
      <c r="W39" s="183"/>
      <c r="X39" s="183"/>
      <c r="Y39" s="200"/>
      <c r="Z39" s="183"/>
      <c r="AA39" s="183"/>
      <c r="AB39" s="183"/>
      <c r="AC39" s="183"/>
      <c r="AD39" s="183"/>
      <c r="AE39" s="200"/>
      <c r="AF39" s="200"/>
      <c r="AG39" s="200"/>
      <c r="AH39" s="200"/>
      <c r="AI39" s="200"/>
      <c r="AJ39" s="200"/>
      <c r="AK39" s="200"/>
      <c r="AL39" s="200"/>
      <c r="AM39" s="200"/>
      <c r="AN39" s="200"/>
      <c r="AO39" s="200"/>
      <c r="AP39" s="200"/>
      <c r="AQ39" s="200"/>
      <c r="AR39" s="200"/>
      <c r="AS39" s="200"/>
      <c r="AT39" s="200"/>
      <c r="AU39" s="200"/>
      <c r="AV39" s="200"/>
      <c r="AW39" s="200"/>
      <c r="AX39" s="200"/>
      <c r="AY39" s="200"/>
      <c r="AZ39" s="200"/>
      <c r="BA39" s="200"/>
      <c r="BB39" s="200"/>
      <c r="BC39" s="200"/>
      <c r="BD39" s="270"/>
    </row>
    <row r="40" spans="1:56" ht="13" customHeight="1" x14ac:dyDescent="0.2">
      <c r="A40" s="183"/>
      <c r="B40" s="256"/>
      <c r="C40" s="54"/>
      <c r="D40" s="304"/>
      <c r="E40" s="183"/>
      <c r="F40" s="183"/>
      <c r="G40" s="183"/>
      <c r="H40" s="183"/>
      <c r="I40" s="183"/>
      <c r="J40" s="305"/>
      <c r="K40" s="62"/>
      <c r="L40" s="280"/>
      <c r="M40" s="271"/>
      <c r="N40" s="271"/>
      <c r="O40" s="271"/>
      <c r="P40" s="271"/>
      <c r="Q40" s="291"/>
      <c r="R40" s="54"/>
      <c r="S40" s="256"/>
      <c r="T40" s="183"/>
      <c r="U40" s="183"/>
      <c r="V40" s="183"/>
      <c r="W40" s="183"/>
      <c r="X40" s="183"/>
      <c r="Y40" s="183"/>
      <c r="Z40" s="183"/>
      <c r="AA40" s="183"/>
      <c r="AB40" s="183"/>
      <c r="AC40" s="183"/>
      <c r="AD40" s="183"/>
      <c r="AE40" s="183"/>
      <c r="AF40" s="183"/>
      <c r="AG40" s="183"/>
      <c r="AH40" s="183"/>
      <c r="AI40" s="183"/>
      <c r="AJ40" s="183"/>
      <c r="AK40" s="183"/>
      <c r="AL40" s="183"/>
      <c r="AM40" s="183"/>
      <c r="AN40" s="183"/>
      <c r="AO40" s="183"/>
      <c r="AP40" s="183"/>
      <c r="AQ40" s="183"/>
      <c r="AR40" s="183"/>
      <c r="AS40" s="183"/>
      <c r="AT40" s="183"/>
      <c r="AU40" s="183"/>
      <c r="AV40" s="183"/>
      <c r="AW40" s="183"/>
      <c r="AX40" s="183"/>
      <c r="AY40" s="183"/>
      <c r="AZ40" s="183"/>
      <c r="BA40" s="183"/>
      <c r="BB40" s="183"/>
      <c r="BC40" s="183"/>
      <c r="BD40" s="272"/>
    </row>
    <row r="41" spans="1:56" ht="24" customHeight="1" x14ac:dyDescent="0.2">
      <c r="A41" s="183"/>
      <c r="B41" s="256"/>
      <c r="C41" s="54"/>
      <c r="D41" s="304"/>
      <c r="E41" s="629" t="str">
        <f>IF(E33=0,"",IFERROR("Did you know that "&amp;E44&amp;" emitted "&amp;F44&amp;" Megatons of CO2e in the year 2023?",""))</f>
        <v/>
      </c>
      <c r="F41" s="629"/>
      <c r="G41" s="287"/>
      <c r="H41" s="629" t="str">
        <f>IF(H33=0,"",IFERROR("Did you know that "&amp;H44&amp;" emitted "&amp;I44&amp;" Megatons of CO2e in the year 2023?",""))</f>
        <v/>
      </c>
      <c r="I41" s="629"/>
      <c r="J41" s="305"/>
      <c r="K41" s="62"/>
      <c r="L41" s="280"/>
      <c r="M41" s="271"/>
      <c r="N41" s="271"/>
      <c r="O41" s="287"/>
      <c r="P41" s="271"/>
      <c r="Q41" s="292"/>
      <c r="R41" s="54"/>
      <c r="S41" s="256"/>
      <c r="T41" s="183"/>
      <c r="U41" s="183"/>
      <c r="V41" s="183"/>
      <c r="W41" s="183"/>
      <c r="X41" s="183"/>
      <c r="Y41" s="183"/>
      <c r="Z41" s="183"/>
      <c r="AA41" s="183"/>
      <c r="AB41" s="183"/>
      <c r="AC41" s="183"/>
      <c r="AD41" s="183"/>
      <c r="AE41" s="183"/>
      <c r="AF41" s="183"/>
      <c r="AG41" s="183"/>
      <c r="AH41" s="183"/>
      <c r="AI41" s="183"/>
      <c r="AJ41" s="183"/>
      <c r="AK41" s="183"/>
      <c r="AL41" s="183"/>
      <c r="AM41" s="183"/>
      <c r="AN41" s="183"/>
      <c r="AO41" s="183"/>
      <c r="AP41" s="183"/>
      <c r="AQ41" s="183"/>
      <c r="AR41" s="183"/>
      <c r="AS41" s="183"/>
      <c r="AT41" s="183"/>
      <c r="AU41" s="183"/>
      <c r="AV41" s="183"/>
      <c r="AW41" s="183"/>
      <c r="AX41" s="183"/>
      <c r="AY41" s="183"/>
      <c r="AZ41" s="183"/>
      <c r="BA41" s="183"/>
      <c r="BB41" s="183"/>
      <c r="BC41" s="183"/>
      <c r="BD41" s="272"/>
    </row>
    <row r="42" spans="1:56" ht="24" customHeight="1" x14ac:dyDescent="0.2">
      <c r="A42" s="183"/>
      <c r="B42" s="256"/>
      <c r="C42" s="54"/>
      <c r="D42" s="304"/>
      <c r="E42" s="629"/>
      <c r="F42" s="629"/>
      <c r="G42" s="288"/>
      <c r="H42" s="629"/>
      <c r="I42" s="629"/>
      <c r="J42" s="305"/>
      <c r="K42" s="62"/>
      <c r="L42" s="280"/>
      <c r="M42" s="271"/>
      <c r="N42" s="271"/>
      <c r="O42" s="287"/>
      <c r="P42" s="271"/>
      <c r="Q42" s="292"/>
      <c r="R42" s="54"/>
      <c r="S42" s="256"/>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272"/>
    </row>
    <row r="43" spans="1:56" ht="24" customHeight="1" x14ac:dyDescent="0.2">
      <c r="A43" s="183"/>
      <c r="B43" s="256"/>
      <c r="C43" s="54"/>
      <c r="D43" s="309"/>
      <c r="E43" s="636"/>
      <c r="F43" s="636"/>
      <c r="G43" s="310"/>
      <c r="H43" s="636"/>
      <c r="I43" s="636"/>
      <c r="J43" s="311"/>
      <c r="K43" s="62"/>
      <c r="L43" s="283"/>
      <c r="M43" s="293"/>
      <c r="N43" s="293"/>
      <c r="O43" s="294"/>
      <c r="P43" s="293"/>
      <c r="Q43" s="284"/>
      <c r="R43" s="54"/>
      <c r="S43" s="256"/>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272"/>
    </row>
    <row r="44" spans="1:56" ht="34" hidden="1" outlineLevel="1" x14ac:dyDescent="0.2">
      <c r="A44" s="183"/>
      <c r="B44" s="256"/>
      <c r="C44" s="54"/>
      <c r="D44" s="54"/>
      <c r="E44" s="116" t="str" cm="1">
        <f t="array" ref="E44">INDEX('3.0. Lists'!R3:R212,MATCH(MIN(ABS('3.0. Lists'!S3:S212-E33)),ABS('3.0. Lists'!S3:S212-E33),0))</f>
        <v>Saint Helena, Ascension and Tristan da Cunha</v>
      </c>
      <c r="F44" s="61">
        <f>IF(VLOOKUP(E44,'3.0. Lists'!R3:S212,2,0)&lt;1,ROUND(VLOOKUP(E44,'3.0. Lists'!R3:S212,2,0),2),ROUND(VLOOKUP(E44,'3.0. Lists'!R3:S212,2,0),0))</f>
        <v>0.02</v>
      </c>
      <c r="G44" s="62"/>
      <c r="H44" s="116" t="str" cm="1">
        <f t="array" ref="H44">INDEX('3.0. Lists'!R3:R212,MATCH(MIN(ABS('3.0. Lists'!S3:S212-H33)),ABS('3.0. Lists'!S3:S212-H33),0))</f>
        <v>Saint Helena, Ascension and Tristan da Cunha</v>
      </c>
      <c r="I44" s="61">
        <f>IF(VLOOKUP(H44,'3.0. Lists'!R3:S212,2,0)&lt;1,ROUND(VLOOKUP(H44,'3.0. Lists'!R3:S212,2,0),2),ROUND(VLOOKUP(H44,'3.0. Lists'!R3:S212,2,0),0))</f>
        <v>0.02</v>
      </c>
      <c r="J44" s="62"/>
      <c r="K44" s="62"/>
      <c r="L44" s="54"/>
      <c r="M44" s="118"/>
      <c r="N44" s="118"/>
      <c r="O44" s="62"/>
      <c r="P44" s="118"/>
      <c r="Q44" s="62"/>
      <c r="R44" s="54"/>
      <c r="S44" s="256"/>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272"/>
    </row>
    <row r="45" spans="1:56" ht="23" customHeight="1" collapsed="1" x14ac:dyDescent="0.2">
      <c r="A45" s="200"/>
      <c r="B45" s="256"/>
      <c r="C45" s="2"/>
      <c r="D45" s="54"/>
      <c r="E45" s="54"/>
      <c r="F45" s="54"/>
      <c r="G45" s="54"/>
      <c r="H45" s="54"/>
      <c r="I45" s="54"/>
      <c r="J45" s="54"/>
      <c r="K45" s="54"/>
      <c r="L45" s="54"/>
      <c r="M45" s="54"/>
      <c r="N45" s="54"/>
      <c r="O45" s="54"/>
      <c r="P45" s="54"/>
      <c r="Q45" s="54"/>
      <c r="R45" s="54"/>
      <c r="S45" s="256"/>
      <c r="T45" s="183"/>
      <c r="U45" s="183"/>
      <c r="V45" s="183"/>
      <c r="W45" s="183"/>
      <c r="X45" s="183"/>
      <c r="Y45" s="200"/>
      <c r="Z45" s="183"/>
      <c r="AA45" s="183"/>
      <c r="AB45" s="183"/>
      <c r="AC45" s="183"/>
      <c r="AD45" s="183"/>
      <c r="AE45" s="200"/>
      <c r="AF45" s="200"/>
      <c r="AG45" s="200"/>
      <c r="AH45" s="200"/>
      <c r="AI45" s="200"/>
      <c r="AJ45" s="200"/>
      <c r="AK45" s="200"/>
      <c r="AL45" s="200"/>
      <c r="AM45" s="200"/>
      <c r="AN45" s="200"/>
      <c r="AO45" s="200"/>
      <c r="AP45" s="200"/>
      <c r="AQ45" s="200"/>
      <c r="AR45" s="200"/>
      <c r="AS45" s="200"/>
      <c r="AT45" s="200"/>
      <c r="AU45" s="200"/>
      <c r="AV45" s="200"/>
      <c r="AW45" s="200"/>
      <c r="AX45" s="200"/>
      <c r="AY45" s="200"/>
      <c r="AZ45" s="200"/>
      <c r="BA45" s="200"/>
      <c r="BB45" s="200"/>
      <c r="BC45" s="200"/>
      <c r="BD45" s="270"/>
    </row>
    <row r="46" spans="1:56" x14ac:dyDescent="0.2">
      <c r="A46" s="200"/>
      <c r="B46" s="200"/>
      <c r="C46" s="2"/>
      <c r="D46" s="54"/>
      <c r="E46" s="54"/>
      <c r="F46" s="54"/>
      <c r="G46" s="54"/>
      <c r="H46" s="54"/>
      <c r="I46" s="54"/>
      <c r="J46" s="54"/>
      <c r="K46" s="54"/>
      <c r="L46" s="54"/>
      <c r="M46" s="54"/>
      <c r="N46" s="54"/>
      <c r="O46" s="54"/>
      <c r="P46" s="54"/>
      <c r="Q46" s="54"/>
      <c r="R46" s="54"/>
      <c r="S46" s="200"/>
      <c r="T46" s="183"/>
      <c r="U46" s="183"/>
      <c r="V46" s="183"/>
      <c r="W46" s="183"/>
      <c r="X46" s="183"/>
      <c r="Y46" s="200"/>
      <c r="Z46" s="183"/>
      <c r="AA46" s="183"/>
      <c r="AB46" s="183"/>
      <c r="AC46" s="183"/>
      <c r="AD46" s="183"/>
      <c r="AE46" s="200"/>
      <c r="AF46" s="200"/>
      <c r="AG46" s="200"/>
      <c r="AH46" s="200"/>
      <c r="AI46" s="200"/>
      <c r="AJ46" s="200"/>
      <c r="AK46" s="200"/>
      <c r="AL46" s="200"/>
      <c r="AM46" s="200"/>
      <c r="AN46" s="200"/>
      <c r="AO46" s="200"/>
      <c r="AP46" s="200"/>
      <c r="AQ46" s="200"/>
      <c r="AR46" s="200"/>
      <c r="AS46" s="200"/>
      <c r="AT46" s="200"/>
      <c r="AU46" s="200"/>
      <c r="AV46" s="200"/>
      <c r="AW46" s="200"/>
      <c r="AX46" s="200"/>
      <c r="AY46" s="200"/>
      <c r="AZ46" s="200"/>
      <c r="BA46" s="200"/>
      <c r="BB46" s="200"/>
      <c r="BC46" s="200"/>
      <c r="BD46" s="270"/>
    </row>
    <row r="47" spans="1:56" x14ac:dyDescent="0.2">
      <c r="A47" s="200"/>
      <c r="B47" s="200"/>
      <c r="C47" s="2"/>
      <c r="D47" s="54"/>
      <c r="E47" s="54"/>
      <c r="F47" s="54"/>
      <c r="G47" s="54"/>
      <c r="H47" s="54"/>
      <c r="I47" s="54"/>
      <c r="J47" s="54"/>
      <c r="K47" s="54"/>
      <c r="L47" s="54"/>
      <c r="M47" s="54"/>
      <c r="N47" s="54"/>
      <c r="O47" s="54"/>
      <c r="P47" s="54"/>
      <c r="Q47" s="54"/>
      <c r="R47" s="54"/>
      <c r="S47" s="200"/>
      <c r="T47" s="183"/>
      <c r="U47" s="183"/>
      <c r="V47" s="183"/>
      <c r="W47" s="183"/>
      <c r="X47" s="183"/>
      <c r="Y47" s="200"/>
      <c r="Z47" s="183"/>
      <c r="AA47" s="183"/>
      <c r="AB47" s="183"/>
      <c r="AC47" s="183"/>
      <c r="AD47" s="183"/>
      <c r="AE47" s="200"/>
      <c r="AF47" s="200"/>
      <c r="AG47" s="200"/>
      <c r="AH47" s="200"/>
      <c r="AI47" s="200"/>
      <c r="AJ47" s="200"/>
      <c r="AK47" s="200"/>
      <c r="AL47" s="200"/>
      <c r="AM47" s="200"/>
      <c r="AN47" s="200"/>
      <c r="AO47" s="200"/>
      <c r="AP47" s="200"/>
      <c r="AQ47" s="200"/>
      <c r="AR47" s="200"/>
      <c r="AS47" s="200"/>
      <c r="AT47" s="200"/>
      <c r="AU47" s="200"/>
      <c r="AV47" s="200"/>
      <c r="AW47" s="200"/>
      <c r="AX47" s="200"/>
      <c r="AY47" s="200"/>
      <c r="AZ47" s="200"/>
      <c r="BA47" s="200"/>
      <c r="BB47" s="200"/>
      <c r="BC47" s="200"/>
      <c r="BD47" s="270"/>
    </row>
    <row r="48" spans="1:56" ht="19" x14ac:dyDescent="0.2">
      <c r="A48" s="200"/>
      <c r="B48" s="256"/>
      <c r="C48" s="2"/>
      <c r="D48" s="54"/>
      <c r="E48" s="54"/>
      <c r="F48" s="54"/>
      <c r="G48" s="54"/>
      <c r="H48" s="54"/>
      <c r="I48" s="54"/>
      <c r="J48" s="54"/>
      <c r="K48" s="54"/>
      <c r="L48" s="54"/>
      <c r="M48" s="2"/>
      <c r="N48" s="2"/>
      <c r="O48" s="2"/>
      <c r="P48" s="2"/>
      <c r="Q48" s="2"/>
      <c r="R48" s="2"/>
      <c r="S48" s="256"/>
      <c r="T48" s="183"/>
      <c r="U48" s="183"/>
      <c r="V48" s="183"/>
      <c r="W48" s="183"/>
      <c r="X48" s="183"/>
      <c r="Y48" s="200"/>
      <c r="Z48" s="183"/>
      <c r="AA48" s="183"/>
      <c r="AB48" s="183"/>
      <c r="AC48" s="183"/>
      <c r="AD48" s="183"/>
      <c r="AE48" s="200"/>
      <c r="AF48" s="200"/>
      <c r="AG48" s="200"/>
      <c r="AH48" s="200"/>
      <c r="AI48" s="200"/>
      <c r="AJ48" s="200"/>
      <c r="AK48" s="200"/>
      <c r="AL48" s="200"/>
      <c r="AM48" s="200"/>
      <c r="AN48" s="200"/>
      <c r="AO48" s="200"/>
      <c r="AP48" s="200"/>
      <c r="AQ48" s="200"/>
      <c r="AR48" s="200"/>
      <c r="AS48" s="200"/>
      <c r="AT48" s="200"/>
      <c r="AU48" s="200"/>
      <c r="AV48" s="200"/>
      <c r="AW48" s="200"/>
      <c r="AX48" s="200"/>
      <c r="AY48" s="200"/>
      <c r="AZ48" s="200"/>
      <c r="BA48" s="200"/>
      <c r="BB48" s="200"/>
      <c r="BC48" s="200"/>
      <c r="BD48" s="270"/>
    </row>
    <row r="49" spans="1:56" ht="19" x14ac:dyDescent="0.2">
      <c r="A49" s="200"/>
      <c r="B49" s="256"/>
      <c r="C49" s="256"/>
      <c r="D49" s="256"/>
      <c r="E49" s="256"/>
      <c r="F49" s="256"/>
      <c r="G49" s="256"/>
      <c r="H49" s="256"/>
      <c r="I49" s="256"/>
      <c r="J49" s="256"/>
      <c r="K49" s="256"/>
      <c r="L49" s="256"/>
      <c r="M49" s="256"/>
      <c r="N49" s="256"/>
      <c r="O49" s="256"/>
      <c r="P49" s="256"/>
      <c r="Q49" s="256"/>
      <c r="R49" s="256"/>
      <c r="S49" s="256"/>
      <c r="T49" s="183"/>
      <c r="U49" s="183"/>
      <c r="V49" s="183"/>
      <c r="W49" s="183"/>
      <c r="X49" s="183"/>
      <c r="Y49" s="200"/>
      <c r="Z49" s="183"/>
      <c r="AA49" s="183"/>
      <c r="AB49" s="183"/>
      <c r="AC49" s="183"/>
      <c r="AD49" s="183"/>
      <c r="AE49" s="200"/>
      <c r="AF49" s="200"/>
      <c r="AG49" s="200"/>
      <c r="AH49" s="200"/>
      <c r="AI49" s="200"/>
      <c r="AJ49" s="200"/>
      <c r="AK49" s="200"/>
      <c r="AL49" s="200"/>
      <c r="AM49" s="200"/>
      <c r="AN49" s="200"/>
      <c r="AO49" s="200"/>
      <c r="AP49" s="200"/>
      <c r="AQ49" s="200"/>
      <c r="AR49" s="200"/>
      <c r="AS49" s="200"/>
      <c r="AT49" s="200"/>
      <c r="AU49" s="200"/>
      <c r="AV49" s="200"/>
      <c r="AW49" s="200"/>
      <c r="AX49" s="200"/>
      <c r="AY49" s="200"/>
      <c r="AZ49" s="200"/>
      <c r="BA49" s="200"/>
      <c r="BB49" s="200"/>
      <c r="BC49" s="200"/>
      <c r="BD49" s="270"/>
    </row>
    <row r="50" spans="1:56" ht="19" x14ac:dyDescent="0.2">
      <c r="A50" s="200"/>
      <c r="B50" s="256"/>
      <c r="C50" s="256"/>
      <c r="D50" s="256"/>
      <c r="E50" s="256"/>
      <c r="F50" s="256"/>
      <c r="G50" s="256"/>
      <c r="H50" s="256"/>
      <c r="I50" s="256"/>
      <c r="J50" s="256"/>
      <c r="K50" s="256"/>
      <c r="L50" s="256"/>
      <c r="M50" s="256"/>
      <c r="N50" s="256"/>
      <c r="O50" s="256"/>
      <c r="P50" s="256"/>
      <c r="Q50" s="256"/>
      <c r="R50" s="256"/>
      <c r="S50" s="256"/>
      <c r="T50" s="183"/>
      <c r="U50" s="183"/>
      <c r="V50" s="183"/>
      <c r="W50" s="183"/>
      <c r="X50" s="183"/>
      <c r="Y50" s="200"/>
      <c r="Z50" s="183"/>
      <c r="AA50" s="183"/>
      <c r="AB50" s="183"/>
      <c r="AC50" s="183"/>
      <c r="AD50" s="183"/>
      <c r="AE50" s="200"/>
      <c r="AF50" s="200"/>
      <c r="AG50" s="200"/>
      <c r="AH50" s="200"/>
      <c r="AI50" s="200"/>
      <c r="AJ50" s="200"/>
      <c r="AK50" s="200"/>
      <c r="AL50" s="200"/>
      <c r="AM50" s="200"/>
      <c r="AN50" s="200"/>
      <c r="AO50" s="200"/>
      <c r="AP50" s="200"/>
      <c r="AQ50" s="200"/>
      <c r="AR50" s="200"/>
      <c r="AS50" s="200"/>
      <c r="AT50" s="200"/>
      <c r="AU50" s="200"/>
      <c r="AV50" s="200"/>
      <c r="AW50" s="200"/>
      <c r="AX50" s="200"/>
      <c r="AY50" s="200"/>
      <c r="AZ50" s="200"/>
      <c r="BA50" s="200"/>
      <c r="BB50" s="200"/>
      <c r="BC50" s="200"/>
      <c r="BD50" s="270"/>
    </row>
    <row r="51" spans="1:56" ht="19" hidden="1" x14ac:dyDescent="0.2">
      <c r="A51" s="200"/>
      <c r="B51" s="256"/>
      <c r="C51" s="256"/>
      <c r="D51" s="256"/>
      <c r="E51" s="256"/>
      <c r="F51" s="256"/>
      <c r="G51" s="256"/>
      <c r="H51" s="256"/>
      <c r="I51" s="256"/>
      <c r="J51" s="256"/>
      <c r="K51" s="256"/>
      <c r="L51" s="256"/>
      <c r="M51" s="256"/>
      <c r="N51" s="256"/>
      <c r="O51" s="256"/>
      <c r="P51" s="256"/>
      <c r="Q51" s="256"/>
      <c r="R51" s="256"/>
      <c r="S51" s="256"/>
      <c r="T51" s="183"/>
      <c r="U51" s="183"/>
      <c r="V51" s="183"/>
      <c r="W51" s="183"/>
      <c r="X51" s="183"/>
      <c r="Y51" s="200"/>
      <c r="Z51" s="183"/>
      <c r="AA51" s="183"/>
      <c r="AB51" s="183"/>
      <c r="AC51" s="183"/>
      <c r="AD51" s="183"/>
      <c r="AE51" s="200"/>
      <c r="AF51" s="200"/>
      <c r="AG51" s="200"/>
      <c r="AH51" s="200"/>
      <c r="AI51" s="200"/>
      <c r="AJ51" s="200"/>
      <c r="AK51" s="200"/>
      <c r="AL51" s="200"/>
      <c r="AM51" s="200"/>
      <c r="AN51" s="200"/>
      <c r="AO51" s="200"/>
      <c r="AP51" s="200"/>
      <c r="AQ51" s="200"/>
      <c r="AR51" s="200"/>
      <c r="AS51" s="200"/>
      <c r="AT51" s="200"/>
      <c r="AU51" s="200"/>
      <c r="AV51" s="200"/>
      <c r="AW51" s="200"/>
      <c r="AX51" s="200"/>
      <c r="AY51" s="200"/>
      <c r="AZ51" s="200"/>
      <c r="BA51" s="200"/>
      <c r="BB51" s="200"/>
      <c r="BC51" s="200"/>
      <c r="BD51" s="270"/>
    </row>
    <row r="52" spans="1:56" ht="19" hidden="1" x14ac:dyDescent="0.2">
      <c r="A52" s="200"/>
      <c r="B52" s="256"/>
      <c r="C52" s="256"/>
      <c r="D52" s="256"/>
      <c r="E52" s="256"/>
      <c r="F52" s="256"/>
      <c r="G52" s="256"/>
      <c r="H52" s="256"/>
      <c r="I52" s="256"/>
      <c r="J52" s="256"/>
      <c r="K52" s="256"/>
      <c r="L52" s="256"/>
      <c r="M52" s="256"/>
      <c r="N52" s="256"/>
      <c r="O52" s="256"/>
      <c r="P52" s="256"/>
      <c r="Q52" s="256"/>
      <c r="R52" s="256"/>
      <c r="S52" s="256"/>
      <c r="T52" s="200"/>
      <c r="U52" s="200"/>
      <c r="V52" s="200"/>
      <c r="W52" s="200"/>
      <c r="X52" s="200"/>
      <c r="Y52" s="200"/>
      <c r="Z52" s="183"/>
      <c r="AA52" s="183"/>
      <c r="AB52" s="183"/>
      <c r="AC52" s="183"/>
      <c r="AD52" s="183"/>
      <c r="AE52" s="200"/>
      <c r="AF52" s="200"/>
      <c r="AG52" s="200"/>
      <c r="AH52" s="200"/>
      <c r="AI52" s="200"/>
      <c r="AJ52" s="200"/>
      <c r="AK52" s="200"/>
      <c r="AL52" s="200"/>
      <c r="AM52" s="200"/>
      <c r="AN52" s="200"/>
      <c r="AO52" s="200"/>
      <c r="AP52" s="200"/>
      <c r="AQ52" s="200"/>
      <c r="AR52" s="200"/>
      <c r="AS52" s="200"/>
      <c r="AT52" s="200"/>
      <c r="AU52" s="200"/>
      <c r="AV52" s="200"/>
      <c r="AW52" s="200"/>
      <c r="AX52" s="200"/>
      <c r="AY52" s="200"/>
      <c r="AZ52" s="200"/>
      <c r="BA52" s="200"/>
      <c r="BB52" s="200"/>
      <c r="BC52" s="200"/>
      <c r="BD52" s="270"/>
    </row>
    <row r="53" spans="1:56" ht="19" hidden="1" x14ac:dyDescent="0.2">
      <c r="A53" s="200"/>
      <c r="B53" s="256"/>
      <c r="C53" s="256"/>
      <c r="D53" s="256"/>
      <c r="E53" s="256"/>
      <c r="F53" s="256"/>
      <c r="G53" s="256"/>
      <c r="H53" s="256"/>
      <c r="I53" s="256"/>
      <c r="J53" s="256"/>
      <c r="K53" s="256"/>
      <c r="L53" s="256"/>
      <c r="M53" s="256"/>
      <c r="N53" s="256"/>
      <c r="O53" s="256"/>
      <c r="P53" s="256"/>
      <c r="Q53" s="256"/>
      <c r="R53" s="256"/>
      <c r="S53" s="256"/>
      <c r="T53" s="200"/>
      <c r="U53" s="200"/>
      <c r="V53" s="200"/>
      <c r="W53" s="200"/>
      <c r="X53" s="200"/>
      <c r="Y53" s="200"/>
      <c r="Z53" s="183"/>
      <c r="AA53" s="183"/>
      <c r="AB53" s="183"/>
      <c r="AC53" s="183"/>
      <c r="AD53" s="183"/>
      <c r="AE53" s="200"/>
      <c r="AF53" s="200"/>
      <c r="AG53" s="200"/>
      <c r="AH53" s="200"/>
      <c r="AI53" s="200"/>
      <c r="AJ53" s="200"/>
      <c r="AK53" s="200"/>
      <c r="AL53" s="200"/>
      <c r="AM53" s="200"/>
      <c r="AN53" s="200"/>
      <c r="AO53" s="200"/>
      <c r="AP53" s="200"/>
      <c r="AQ53" s="200"/>
      <c r="AR53" s="200"/>
      <c r="AS53" s="200"/>
      <c r="AT53" s="200"/>
      <c r="AU53" s="200"/>
      <c r="AV53" s="200"/>
      <c r="AW53" s="200"/>
      <c r="AX53" s="200"/>
      <c r="AY53" s="200"/>
      <c r="AZ53" s="200"/>
      <c r="BA53" s="200"/>
      <c r="BB53" s="200"/>
      <c r="BC53" s="200"/>
      <c r="BD53" s="270"/>
    </row>
    <row r="54" spans="1:56" ht="19" hidden="1" x14ac:dyDescent="0.2">
      <c r="A54" s="200"/>
      <c r="B54" s="256"/>
      <c r="C54" s="256"/>
      <c r="D54" s="256"/>
      <c r="E54" s="256"/>
      <c r="F54" s="256"/>
      <c r="G54" s="256"/>
      <c r="H54" s="256"/>
      <c r="I54" s="256"/>
      <c r="J54" s="256"/>
      <c r="K54" s="256"/>
      <c r="L54" s="256"/>
      <c r="M54" s="256"/>
      <c r="N54" s="256"/>
      <c r="O54" s="256"/>
      <c r="P54" s="256"/>
      <c r="Q54" s="256"/>
      <c r="R54" s="256"/>
      <c r="S54" s="256"/>
      <c r="T54" s="200"/>
      <c r="U54" s="200"/>
      <c r="V54" s="200"/>
      <c r="W54" s="200"/>
      <c r="X54" s="200"/>
      <c r="Y54" s="200"/>
      <c r="Z54" s="183"/>
      <c r="AA54" s="183"/>
      <c r="AB54" s="183"/>
      <c r="AC54" s="183"/>
      <c r="AD54" s="183"/>
      <c r="AE54" s="200"/>
      <c r="AF54" s="200"/>
      <c r="AG54" s="200"/>
      <c r="AH54" s="200"/>
      <c r="AI54" s="200"/>
      <c r="AJ54" s="200"/>
      <c r="AK54" s="200"/>
      <c r="AL54" s="200"/>
      <c r="AM54" s="200"/>
      <c r="AN54" s="200"/>
      <c r="AO54" s="200"/>
      <c r="AP54" s="200"/>
      <c r="AQ54" s="200"/>
      <c r="AR54" s="200"/>
      <c r="AS54" s="200"/>
      <c r="AT54" s="200"/>
      <c r="AU54" s="200"/>
      <c r="AV54" s="200"/>
      <c r="AW54" s="200"/>
      <c r="AX54" s="200"/>
      <c r="AY54" s="200"/>
      <c r="AZ54" s="200"/>
      <c r="BA54" s="200"/>
      <c r="BB54" s="200"/>
      <c r="BC54" s="200"/>
      <c r="BD54" s="270"/>
    </row>
    <row r="55" spans="1:56" ht="19" hidden="1" x14ac:dyDescent="0.2">
      <c r="A55" s="200"/>
      <c r="B55" s="256"/>
      <c r="C55" s="256"/>
      <c r="D55" s="256"/>
      <c r="E55" s="256"/>
      <c r="F55" s="256"/>
      <c r="G55" s="256"/>
      <c r="H55" s="256"/>
      <c r="I55" s="256"/>
      <c r="J55" s="256"/>
      <c r="K55" s="256"/>
      <c r="L55" s="256"/>
      <c r="M55" s="256"/>
      <c r="N55" s="256"/>
      <c r="O55" s="256"/>
      <c r="P55" s="256"/>
      <c r="Q55" s="256"/>
      <c r="R55" s="256"/>
      <c r="S55" s="256"/>
      <c r="T55" s="200"/>
      <c r="U55" s="200"/>
      <c r="V55" s="200"/>
      <c r="W55" s="200"/>
      <c r="X55" s="200"/>
      <c r="Y55" s="200"/>
      <c r="Z55" s="183"/>
      <c r="AA55" s="183"/>
      <c r="AB55" s="183"/>
      <c r="AC55" s="183"/>
      <c r="AD55" s="183"/>
      <c r="AE55" s="200"/>
      <c r="AF55" s="200"/>
      <c r="AG55" s="200"/>
      <c r="AH55" s="200"/>
      <c r="AI55" s="200"/>
      <c r="AJ55" s="200"/>
      <c r="AK55" s="200"/>
      <c r="AL55" s="200"/>
      <c r="AM55" s="200"/>
      <c r="AN55" s="200"/>
      <c r="AO55" s="200"/>
      <c r="AP55" s="200"/>
      <c r="AQ55" s="200"/>
      <c r="AR55" s="200"/>
      <c r="AS55" s="200"/>
      <c r="AT55" s="200"/>
      <c r="AU55" s="200"/>
      <c r="AV55" s="200"/>
      <c r="AW55" s="200"/>
      <c r="AX55" s="200"/>
      <c r="AY55" s="200"/>
      <c r="AZ55" s="200"/>
      <c r="BA55" s="200"/>
      <c r="BB55" s="200"/>
      <c r="BC55" s="200"/>
      <c r="BD55" s="270"/>
    </row>
    <row r="56" spans="1:56" ht="19" hidden="1" x14ac:dyDescent="0.2">
      <c r="A56" s="200"/>
      <c r="B56" s="256"/>
      <c r="C56" s="256"/>
      <c r="D56" s="256"/>
      <c r="E56" s="256"/>
      <c r="F56" s="256"/>
      <c r="G56" s="256"/>
      <c r="H56" s="256"/>
      <c r="I56" s="256"/>
      <c r="J56" s="256"/>
      <c r="K56" s="256"/>
      <c r="L56" s="256"/>
      <c r="M56" s="256"/>
      <c r="N56" s="256"/>
      <c r="O56" s="256"/>
      <c r="P56" s="256"/>
      <c r="Q56" s="256"/>
      <c r="R56" s="256"/>
      <c r="S56" s="256"/>
      <c r="T56" s="200"/>
      <c r="U56" s="200"/>
      <c r="V56" s="200"/>
      <c r="W56" s="200"/>
      <c r="X56" s="200"/>
      <c r="Y56" s="200"/>
      <c r="Z56" s="183"/>
      <c r="AA56" s="183"/>
      <c r="AB56" s="183"/>
      <c r="AC56" s="183"/>
      <c r="AD56" s="183"/>
      <c r="AE56" s="200"/>
      <c r="AF56" s="200"/>
      <c r="AG56" s="200"/>
      <c r="AH56" s="200"/>
      <c r="AI56" s="200"/>
      <c r="AJ56" s="200"/>
      <c r="AK56" s="200"/>
      <c r="AL56" s="200"/>
      <c r="AM56" s="200"/>
      <c r="AN56" s="200"/>
      <c r="AO56" s="200"/>
      <c r="AP56" s="200"/>
      <c r="AQ56" s="200"/>
      <c r="AR56" s="200"/>
      <c r="AS56" s="200"/>
      <c r="AT56" s="200"/>
      <c r="AU56" s="200"/>
      <c r="AV56" s="200"/>
      <c r="AW56" s="200"/>
      <c r="AX56" s="200"/>
      <c r="AY56" s="200"/>
      <c r="AZ56" s="200"/>
      <c r="BA56" s="200"/>
      <c r="BB56" s="200"/>
      <c r="BC56" s="200"/>
      <c r="BD56" s="270"/>
    </row>
    <row r="57" spans="1:56" ht="19" hidden="1" x14ac:dyDescent="0.2">
      <c r="A57" s="200"/>
      <c r="B57" s="256"/>
      <c r="C57" s="256"/>
      <c r="D57" s="256"/>
      <c r="E57" s="256"/>
      <c r="F57" s="256"/>
      <c r="G57" s="256"/>
      <c r="H57" s="256"/>
      <c r="I57" s="256"/>
      <c r="J57" s="256"/>
      <c r="K57" s="256"/>
      <c r="L57" s="256"/>
      <c r="M57" s="256"/>
      <c r="N57" s="256"/>
      <c r="O57" s="256"/>
      <c r="P57" s="256"/>
      <c r="Q57" s="256"/>
      <c r="R57" s="256"/>
      <c r="S57" s="256"/>
      <c r="T57" s="200"/>
      <c r="U57" s="200"/>
      <c r="V57" s="200"/>
      <c r="W57" s="200"/>
      <c r="X57" s="200"/>
      <c r="Y57" s="200"/>
      <c r="Z57" s="183"/>
      <c r="AA57" s="183"/>
      <c r="AB57" s="183"/>
      <c r="AC57" s="183"/>
      <c r="AD57" s="183"/>
      <c r="AE57" s="200"/>
      <c r="AF57" s="200"/>
      <c r="AG57" s="200"/>
      <c r="AH57" s="200"/>
      <c r="AI57" s="200"/>
      <c r="AJ57" s="200"/>
      <c r="AK57" s="200"/>
      <c r="AL57" s="200"/>
      <c r="AM57" s="200"/>
      <c r="AN57" s="200"/>
      <c r="AO57" s="200"/>
      <c r="AP57" s="200"/>
      <c r="AQ57" s="200"/>
      <c r="AR57" s="200"/>
      <c r="AS57" s="200"/>
      <c r="AT57" s="200"/>
      <c r="AU57" s="200"/>
      <c r="AV57" s="200"/>
      <c r="AW57" s="200"/>
      <c r="AX57" s="200"/>
      <c r="AY57" s="200"/>
      <c r="AZ57" s="200"/>
      <c r="BA57" s="200"/>
      <c r="BB57" s="200"/>
      <c r="BC57" s="200"/>
      <c r="BD57" s="270"/>
    </row>
    <row r="58" spans="1:56" ht="19" hidden="1" x14ac:dyDescent="0.2">
      <c r="A58" s="200"/>
      <c r="B58" s="256"/>
      <c r="C58" s="256"/>
      <c r="D58" s="256"/>
      <c r="E58" s="256"/>
      <c r="F58" s="256"/>
      <c r="G58" s="256"/>
      <c r="H58" s="256"/>
      <c r="I58" s="256"/>
      <c r="J58" s="256"/>
      <c r="K58" s="256"/>
      <c r="L58" s="256"/>
      <c r="M58" s="256"/>
      <c r="N58" s="256"/>
      <c r="O58" s="256"/>
      <c r="P58" s="256"/>
      <c r="Q58" s="256"/>
      <c r="R58" s="256"/>
      <c r="S58" s="256"/>
      <c r="T58" s="200"/>
      <c r="U58" s="200"/>
      <c r="V58" s="200"/>
      <c r="W58" s="200"/>
      <c r="X58" s="200"/>
      <c r="Y58" s="200"/>
      <c r="Z58" s="183"/>
      <c r="AA58" s="183"/>
      <c r="AB58" s="183"/>
      <c r="AC58" s="183"/>
      <c r="AD58" s="183"/>
      <c r="AE58" s="200"/>
      <c r="AF58" s="200"/>
      <c r="AG58" s="200"/>
      <c r="AH58" s="200"/>
      <c r="AI58" s="200"/>
      <c r="AJ58" s="200"/>
      <c r="AK58" s="200"/>
      <c r="AL58" s="200"/>
      <c r="AM58" s="200"/>
      <c r="AN58" s="200"/>
      <c r="AO58" s="200"/>
      <c r="AP58" s="200"/>
      <c r="AQ58" s="200"/>
      <c r="AR58" s="200"/>
      <c r="AS58" s="200"/>
      <c r="AT58" s="200"/>
      <c r="AU58" s="200"/>
      <c r="AV58" s="200"/>
      <c r="AW58" s="200"/>
      <c r="AX58" s="200"/>
      <c r="AY58" s="200"/>
      <c r="AZ58" s="200"/>
      <c r="BA58" s="200"/>
      <c r="BB58" s="200"/>
      <c r="BC58" s="200"/>
      <c r="BD58" s="270"/>
    </row>
    <row r="59" spans="1:56" hidden="1" x14ac:dyDescent="0.2">
      <c r="A59" s="200"/>
      <c r="B59" s="200"/>
      <c r="C59" s="200"/>
      <c r="D59" s="200"/>
      <c r="E59" s="200"/>
      <c r="F59" s="200"/>
      <c r="G59" s="200"/>
      <c r="H59" s="200"/>
      <c r="I59" s="200"/>
      <c r="J59" s="200"/>
      <c r="K59" s="200"/>
      <c r="L59" s="200"/>
      <c r="M59" s="200"/>
      <c r="N59" s="200"/>
      <c r="O59" s="200"/>
      <c r="P59" s="200"/>
      <c r="Q59" s="200"/>
      <c r="R59" s="200"/>
      <c r="S59" s="200"/>
      <c r="T59" s="200"/>
      <c r="U59" s="200"/>
      <c r="V59" s="200"/>
      <c r="W59" s="200"/>
      <c r="X59" s="200"/>
      <c r="Y59" s="200"/>
      <c r="Z59" s="183"/>
      <c r="AA59" s="183"/>
      <c r="AB59" s="183"/>
      <c r="AC59" s="183"/>
      <c r="AD59" s="183"/>
      <c r="AE59" s="200"/>
      <c r="AF59" s="200"/>
      <c r="AG59" s="200"/>
      <c r="AH59" s="200"/>
      <c r="AI59" s="200"/>
      <c r="AJ59" s="200"/>
      <c r="AK59" s="200"/>
      <c r="AL59" s="200"/>
      <c r="AM59" s="200"/>
      <c r="AN59" s="200"/>
      <c r="AO59" s="200"/>
      <c r="AP59" s="200"/>
      <c r="AQ59" s="200"/>
      <c r="AR59" s="200"/>
      <c r="AS59" s="200"/>
      <c r="AT59" s="200"/>
      <c r="AU59" s="200"/>
      <c r="AV59" s="200"/>
      <c r="AW59" s="200"/>
      <c r="AX59" s="200"/>
      <c r="AY59" s="200"/>
      <c r="AZ59" s="200"/>
      <c r="BA59" s="200"/>
      <c r="BB59" s="200"/>
      <c r="BC59" s="200"/>
      <c r="BD59" s="270"/>
    </row>
    <row r="60" spans="1:56" hidden="1" x14ac:dyDescent="0.2">
      <c r="A60" s="200"/>
      <c r="B60" s="200"/>
      <c r="C60" s="200"/>
      <c r="D60" s="200"/>
      <c r="E60" s="200"/>
      <c r="F60" s="200"/>
      <c r="G60" s="200"/>
      <c r="H60" s="200"/>
      <c r="I60" s="200"/>
      <c r="J60" s="200"/>
      <c r="K60" s="200"/>
      <c r="L60" s="200"/>
      <c r="M60" s="200"/>
      <c r="N60" s="200"/>
      <c r="O60" s="200"/>
      <c r="P60" s="200"/>
      <c r="Q60" s="200"/>
      <c r="R60" s="200"/>
      <c r="S60" s="200"/>
      <c r="T60" s="200"/>
      <c r="U60" s="200"/>
      <c r="V60" s="200"/>
      <c r="W60" s="200"/>
      <c r="X60" s="200"/>
      <c r="Y60" s="200"/>
      <c r="Z60" s="183"/>
      <c r="AA60" s="183"/>
      <c r="AB60" s="183"/>
      <c r="AC60" s="183"/>
      <c r="AD60" s="183"/>
      <c r="AE60" s="200"/>
      <c r="AF60" s="200"/>
      <c r="AG60" s="200"/>
      <c r="AH60" s="200"/>
      <c r="AI60" s="200"/>
      <c r="AJ60" s="200"/>
      <c r="AK60" s="200"/>
      <c r="AL60" s="200"/>
      <c r="AM60" s="200"/>
      <c r="AN60" s="200"/>
      <c r="AO60" s="200"/>
      <c r="AP60" s="200"/>
      <c r="AQ60" s="200"/>
      <c r="AR60" s="200"/>
      <c r="AS60" s="200"/>
      <c r="AT60" s="200"/>
      <c r="AU60" s="200"/>
      <c r="AV60" s="200"/>
      <c r="AW60" s="200"/>
      <c r="AX60" s="200"/>
      <c r="AY60" s="200"/>
      <c r="AZ60" s="200"/>
      <c r="BA60" s="200"/>
      <c r="BB60" s="200"/>
      <c r="BC60" s="200"/>
      <c r="BD60" s="270"/>
    </row>
    <row r="61" spans="1:56" hidden="1" x14ac:dyDescent="0.2">
      <c r="A61" s="200"/>
      <c r="B61" s="200"/>
      <c r="C61" s="200"/>
      <c r="D61" s="200"/>
      <c r="E61" s="200"/>
      <c r="F61" s="200"/>
      <c r="G61" s="200"/>
      <c r="H61" s="200"/>
      <c r="I61" s="200"/>
      <c r="J61" s="200"/>
      <c r="K61" s="200"/>
      <c r="L61" s="200"/>
      <c r="M61" s="200"/>
      <c r="N61" s="200"/>
      <c r="O61" s="200"/>
      <c r="P61" s="200"/>
      <c r="Q61" s="200"/>
      <c r="R61" s="200"/>
      <c r="S61" s="200"/>
      <c r="T61" s="200"/>
      <c r="U61" s="200"/>
      <c r="V61" s="200"/>
      <c r="W61" s="200"/>
      <c r="X61" s="200"/>
      <c r="Y61" s="200"/>
      <c r="Z61" s="183"/>
      <c r="AA61" s="183"/>
      <c r="AB61" s="183"/>
      <c r="AC61" s="183"/>
      <c r="AD61" s="183"/>
      <c r="AE61" s="200"/>
      <c r="AF61" s="200"/>
      <c r="AG61" s="200"/>
      <c r="AH61" s="200"/>
      <c r="AI61" s="200"/>
      <c r="AJ61" s="200"/>
      <c r="AK61" s="200"/>
      <c r="AL61" s="200"/>
      <c r="AM61" s="200"/>
      <c r="AN61" s="200"/>
      <c r="AO61" s="200"/>
      <c r="AP61" s="200"/>
      <c r="AQ61" s="200"/>
      <c r="AR61" s="200"/>
      <c r="AS61" s="200"/>
      <c r="AT61" s="200"/>
      <c r="AU61" s="200"/>
      <c r="AV61" s="200"/>
      <c r="AW61" s="200"/>
      <c r="AX61" s="200"/>
      <c r="AY61" s="200"/>
      <c r="AZ61" s="200"/>
      <c r="BA61" s="200"/>
      <c r="BB61" s="200"/>
      <c r="BC61" s="200"/>
      <c r="BD61" s="270"/>
    </row>
    <row r="62" spans="1:56" hidden="1" x14ac:dyDescent="0.2">
      <c r="A62" s="200"/>
      <c r="B62" s="200"/>
      <c r="C62" s="200"/>
      <c r="D62" s="200"/>
      <c r="E62" s="200"/>
      <c r="F62" s="200"/>
      <c r="G62" s="200"/>
      <c r="H62" s="200"/>
      <c r="I62" s="200"/>
      <c r="J62" s="200"/>
      <c r="K62" s="200"/>
      <c r="L62" s="200"/>
      <c r="M62" s="200"/>
      <c r="N62" s="200"/>
      <c r="O62" s="200"/>
      <c r="P62" s="200"/>
      <c r="Q62" s="200"/>
      <c r="R62" s="200"/>
      <c r="S62" s="200"/>
      <c r="T62" s="200"/>
      <c r="U62" s="200"/>
      <c r="V62" s="200"/>
      <c r="W62" s="200"/>
      <c r="X62" s="200"/>
      <c r="Y62" s="200"/>
      <c r="Z62" s="183"/>
      <c r="AA62" s="183"/>
      <c r="AB62" s="183"/>
      <c r="AC62" s="183"/>
      <c r="AD62" s="183"/>
      <c r="AE62" s="200"/>
      <c r="AF62" s="200"/>
      <c r="AG62" s="200"/>
      <c r="AH62" s="200"/>
      <c r="AI62" s="200"/>
      <c r="AJ62" s="200"/>
      <c r="AK62" s="200"/>
      <c r="AL62" s="200"/>
      <c r="AM62" s="200"/>
      <c r="AN62" s="200"/>
      <c r="AO62" s="200"/>
      <c r="AP62" s="200"/>
      <c r="AQ62" s="200"/>
      <c r="AR62" s="200"/>
      <c r="AS62" s="200"/>
      <c r="AT62" s="200"/>
      <c r="AU62" s="200"/>
      <c r="AV62" s="200"/>
      <c r="AW62" s="200"/>
      <c r="AX62" s="200"/>
      <c r="AY62" s="200"/>
      <c r="AZ62" s="200"/>
      <c r="BA62" s="200"/>
      <c r="BB62" s="200"/>
      <c r="BC62" s="200"/>
      <c r="BD62" s="270"/>
    </row>
    <row r="63" spans="1:56" hidden="1" x14ac:dyDescent="0.2">
      <c r="A63" s="200"/>
      <c r="B63" s="200"/>
      <c r="C63" s="200"/>
      <c r="D63" s="200"/>
      <c r="E63" s="200"/>
      <c r="F63" s="200"/>
      <c r="G63" s="200"/>
      <c r="H63" s="200"/>
      <c r="I63" s="200"/>
      <c r="J63" s="183"/>
      <c r="K63" s="183"/>
      <c r="L63" s="183"/>
      <c r="M63" s="183"/>
      <c r="N63" s="200"/>
      <c r="O63" s="200"/>
      <c r="P63" s="200"/>
      <c r="Q63" s="200"/>
      <c r="R63" s="200"/>
      <c r="S63" s="200"/>
      <c r="T63" s="200"/>
      <c r="U63" s="200"/>
      <c r="V63" s="200"/>
      <c r="W63" s="200"/>
      <c r="X63" s="200"/>
      <c r="Y63" s="200"/>
      <c r="Z63" s="183"/>
      <c r="AA63" s="183"/>
      <c r="AB63" s="183"/>
      <c r="AC63" s="183"/>
      <c r="AD63" s="183"/>
      <c r="AE63" s="200"/>
      <c r="AF63" s="200"/>
      <c r="AG63" s="200"/>
      <c r="AH63" s="200"/>
      <c r="AI63" s="200"/>
      <c r="AJ63" s="200"/>
      <c r="AK63" s="200"/>
      <c r="AL63" s="200"/>
      <c r="AM63" s="200"/>
      <c r="AN63" s="200"/>
      <c r="AO63" s="200"/>
      <c r="AP63" s="200"/>
      <c r="AQ63" s="200"/>
      <c r="AR63" s="200"/>
      <c r="AS63" s="200"/>
      <c r="AT63" s="200"/>
      <c r="AU63" s="200"/>
      <c r="AV63" s="200"/>
      <c r="AW63" s="200"/>
      <c r="AX63" s="200"/>
      <c r="AY63" s="200"/>
      <c r="AZ63" s="200"/>
      <c r="BA63" s="200"/>
      <c r="BB63" s="200"/>
      <c r="BC63" s="200"/>
      <c r="BD63" s="270"/>
    </row>
    <row r="64" spans="1:56" hidden="1" x14ac:dyDescent="0.2">
      <c r="A64" s="200"/>
      <c r="B64" s="200"/>
      <c r="C64" s="200"/>
      <c r="D64" s="200"/>
      <c r="E64" s="200"/>
      <c r="F64" s="200"/>
      <c r="G64" s="200"/>
      <c r="H64" s="200"/>
      <c r="I64" s="200"/>
      <c r="J64" s="183"/>
      <c r="K64" s="183"/>
      <c r="L64" s="183"/>
      <c r="M64" s="183"/>
      <c r="N64" s="200"/>
      <c r="O64" s="200"/>
      <c r="P64" s="200"/>
      <c r="Q64" s="200"/>
      <c r="R64" s="200"/>
      <c r="S64" s="200"/>
      <c r="T64" s="200"/>
      <c r="U64" s="200"/>
      <c r="V64" s="200"/>
      <c r="W64" s="200"/>
      <c r="X64" s="200"/>
      <c r="Y64" s="200"/>
      <c r="Z64" s="183"/>
      <c r="AA64" s="183"/>
      <c r="AB64" s="183"/>
      <c r="AC64" s="183"/>
      <c r="AD64" s="183"/>
      <c r="AE64" s="200"/>
      <c r="AF64" s="200"/>
      <c r="AG64" s="200"/>
      <c r="AH64" s="200"/>
      <c r="AI64" s="200"/>
      <c r="AJ64" s="200"/>
      <c r="AK64" s="200"/>
      <c r="AL64" s="200"/>
      <c r="AM64" s="200"/>
      <c r="AN64" s="200"/>
      <c r="AO64" s="200"/>
      <c r="AP64" s="200"/>
      <c r="AQ64" s="200"/>
      <c r="AR64" s="200"/>
      <c r="AS64" s="200"/>
      <c r="AT64" s="200"/>
      <c r="AU64" s="200"/>
      <c r="AV64" s="200"/>
      <c r="AW64" s="200"/>
      <c r="AX64" s="200"/>
      <c r="AY64" s="200"/>
      <c r="AZ64" s="200"/>
      <c r="BA64" s="200"/>
      <c r="BB64" s="200"/>
      <c r="BC64" s="200"/>
      <c r="BD64" s="270"/>
    </row>
    <row r="65" spans="1:56" hidden="1" x14ac:dyDescent="0.2">
      <c r="A65" s="200"/>
      <c r="B65" s="200"/>
      <c r="C65" s="200"/>
      <c r="D65" s="200"/>
      <c r="E65" s="200"/>
      <c r="F65" s="200"/>
      <c r="G65" s="200"/>
      <c r="H65" s="200"/>
      <c r="I65" s="200"/>
      <c r="J65" s="183"/>
      <c r="K65" s="183"/>
      <c r="L65" s="183"/>
      <c r="M65" s="183"/>
      <c r="N65" s="200"/>
      <c r="O65" s="200"/>
      <c r="P65" s="200"/>
      <c r="Q65" s="200"/>
      <c r="R65" s="200"/>
      <c r="S65" s="200"/>
      <c r="T65" s="200"/>
      <c r="U65" s="200"/>
      <c r="V65" s="200"/>
      <c r="W65" s="200"/>
      <c r="X65" s="200"/>
      <c r="Y65" s="200"/>
      <c r="Z65" s="183"/>
      <c r="AA65" s="183"/>
      <c r="AB65" s="183"/>
      <c r="AC65" s="183"/>
      <c r="AD65" s="183"/>
      <c r="AE65" s="200"/>
      <c r="AF65" s="200"/>
      <c r="AG65" s="200"/>
      <c r="AH65" s="200"/>
      <c r="AI65" s="200"/>
      <c r="AJ65" s="200"/>
      <c r="AK65" s="200"/>
      <c r="AL65" s="200"/>
      <c r="AM65" s="200"/>
      <c r="AN65" s="200"/>
      <c r="AO65" s="200"/>
      <c r="AP65" s="200"/>
      <c r="AQ65" s="200"/>
      <c r="AR65" s="200"/>
      <c r="AS65" s="200"/>
      <c r="AT65" s="200"/>
      <c r="AU65" s="200"/>
      <c r="AV65" s="200"/>
      <c r="AW65" s="200"/>
      <c r="AX65" s="200"/>
      <c r="AY65" s="200"/>
      <c r="AZ65" s="200"/>
      <c r="BA65" s="200"/>
      <c r="BB65" s="200"/>
      <c r="BC65" s="200"/>
      <c r="BD65" s="270"/>
    </row>
    <row r="66" spans="1:56" ht="20" hidden="1" x14ac:dyDescent="0.2">
      <c r="A66" s="200"/>
      <c r="B66" s="200"/>
      <c r="C66" s="200"/>
      <c r="D66" s="200"/>
      <c r="E66" s="200"/>
      <c r="F66" s="200"/>
      <c r="G66" s="200"/>
      <c r="H66" s="200"/>
      <c r="I66" s="200"/>
      <c r="J66" s="183"/>
      <c r="K66" s="183"/>
      <c r="L66" s="183"/>
      <c r="M66" s="183"/>
      <c r="N66" s="271"/>
      <c r="O66" s="271"/>
      <c r="P66" s="271"/>
      <c r="Q66" s="271"/>
      <c r="R66" s="200"/>
      <c r="S66" s="200"/>
      <c r="T66" s="200"/>
      <c r="U66" s="200"/>
      <c r="V66" s="200"/>
      <c r="W66" s="200"/>
      <c r="X66" s="200"/>
      <c r="Y66" s="200"/>
      <c r="Z66" s="183"/>
      <c r="AA66" s="183"/>
      <c r="AB66" s="183"/>
      <c r="AC66" s="183"/>
      <c r="AD66" s="183"/>
      <c r="AE66" s="200"/>
      <c r="AF66" s="200"/>
      <c r="AG66" s="200"/>
      <c r="AH66" s="200"/>
      <c r="AI66" s="200"/>
      <c r="AJ66" s="200"/>
      <c r="AK66" s="200"/>
      <c r="AL66" s="200"/>
      <c r="AM66" s="200"/>
      <c r="AN66" s="200"/>
      <c r="AO66" s="200"/>
      <c r="AP66" s="200"/>
      <c r="AQ66" s="200"/>
      <c r="AR66" s="200"/>
      <c r="AS66" s="200"/>
      <c r="AT66" s="200"/>
      <c r="AU66" s="200"/>
      <c r="AV66" s="200"/>
      <c r="AW66" s="200"/>
      <c r="AX66" s="200"/>
      <c r="AY66" s="200"/>
      <c r="AZ66" s="200"/>
      <c r="BA66" s="200"/>
      <c r="BB66" s="200"/>
      <c r="BC66" s="200"/>
      <c r="BD66" s="270"/>
    </row>
    <row r="67" spans="1:56" ht="20" hidden="1" x14ac:dyDescent="0.2">
      <c r="A67" s="200"/>
      <c r="B67" s="200"/>
      <c r="C67" s="200"/>
      <c r="D67" s="200"/>
      <c r="E67" s="200"/>
      <c r="F67" s="200"/>
      <c r="G67" s="200"/>
      <c r="H67" s="200"/>
      <c r="I67" s="200"/>
      <c r="J67" s="183"/>
      <c r="K67" s="183"/>
      <c r="L67" s="183"/>
      <c r="M67" s="183"/>
      <c r="N67" s="271"/>
      <c r="O67" s="271"/>
      <c r="P67" s="271"/>
      <c r="Q67" s="271"/>
      <c r="R67" s="200"/>
      <c r="S67" s="200"/>
      <c r="T67" s="200"/>
      <c r="U67" s="200"/>
      <c r="V67" s="200"/>
      <c r="W67" s="200"/>
      <c r="X67" s="200"/>
      <c r="Y67" s="200"/>
      <c r="Z67" s="183"/>
      <c r="AA67" s="183"/>
      <c r="AB67" s="183"/>
      <c r="AC67" s="183"/>
      <c r="AD67" s="183"/>
      <c r="AE67" s="200"/>
      <c r="AF67" s="200"/>
      <c r="AG67" s="200"/>
      <c r="AH67" s="200"/>
      <c r="AI67" s="200"/>
      <c r="AJ67" s="200"/>
      <c r="AK67" s="200"/>
      <c r="AL67" s="200"/>
      <c r="AM67" s="200"/>
      <c r="AN67" s="200"/>
      <c r="AO67" s="200"/>
      <c r="AP67" s="200"/>
      <c r="AQ67" s="200"/>
      <c r="AR67" s="200"/>
      <c r="AS67" s="200"/>
      <c r="AT67" s="200"/>
      <c r="AU67" s="200"/>
      <c r="AV67" s="200"/>
      <c r="AW67" s="200"/>
      <c r="AX67" s="200"/>
      <c r="AY67" s="200"/>
      <c r="AZ67" s="200"/>
      <c r="BA67" s="200"/>
      <c r="BB67" s="200"/>
      <c r="BC67" s="200"/>
      <c r="BD67" s="270"/>
    </row>
    <row r="68" spans="1:56" ht="20" hidden="1" x14ac:dyDescent="0.2">
      <c r="A68" s="200"/>
      <c r="B68" s="200"/>
      <c r="C68" s="200"/>
      <c r="D68" s="200"/>
      <c r="E68" s="200"/>
      <c r="F68" s="200"/>
      <c r="G68" s="200"/>
      <c r="H68" s="200"/>
      <c r="I68" s="200"/>
      <c r="J68" s="183"/>
      <c r="K68" s="183"/>
      <c r="L68" s="183"/>
      <c r="M68" s="183"/>
      <c r="N68" s="271"/>
      <c r="O68" s="271"/>
      <c r="P68" s="271"/>
      <c r="Q68" s="271"/>
      <c r="R68" s="200"/>
      <c r="S68" s="200"/>
      <c r="T68" s="200"/>
      <c r="U68" s="200"/>
      <c r="V68" s="200"/>
      <c r="W68" s="200"/>
      <c r="X68" s="200"/>
      <c r="Y68" s="200"/>
      <c r="Z68" s="183"/>
      <c r="AA68" s="183"/>
      <c r="AB68" s="183"/>
      <c r="AC68" s="183"/>
      <c r="AD68" s="183"/>
      <c r="AE68" s="200"/>
      <c r="AF68" s="200"/>
      <c r="AG68" s="200"/>
      <c r="AH68" s="200"/>
      <c r="AI68" s="200"/>
      <c r="AJ68" s="200"/>
      <c r="AK68" s="200"/>
      <c r="AL68" s="200"/>
      <c r="AM68" s="200"/>
      <c r="AN68" s="200"/>
      <c r="AO68" s="200"/>
      <c r="AP68" s="200"/>
      <c r="AQ68" s="200"/>
      <c r="AR68" s="200"/>
      <c r="AS68" s="200"/>
      <c r="AT68" s="200"/>
      <c r="AU68" s="200"/>
      <c r="AV68" s="200"/>
      <c r="AW68" s="200"/>
      <c r="AX68" s="200"/>
      <c r="AY68" s="200"/>
      <c r="AZ68" s="200"/>
      <c r="BA68" s="200"/>
      <c r="BB68" s="200"/>
      <c r="BC68" s="200"/>
      <c r="BD68" s="270"/>
    </row>
    <row r="69" spans="1:56" ht="20" hidden="1" x14ac:dyDescent="0.2">
      <c r="A69" s="200"/>
      <c r="B69" s="200"/>
      <c r="C69" s="200"/>
      <c r="D69" s="200"/>
      <c r="E69" s="200"/>
      <c r="F69" s="200"/>
      <c r="G69" s="200"/>
      <c r="H69" s="200"/>
      <c r="I69" s="200"/>
      <c r="J69" s="183"/>
      <c r="K69" s="183"/>
      <c r="L69" s="183"/>
      <c r="M69" s="183"/>
      <c r="N69" s="271"/>
      <c r="O69" s="271"/>
      <c r="P69" s="271"/>
      <c r="Q69" s="271"/>
      <c r="R69" s="200"/>
      <c r="S69" s="200"/>
      <c r="T69" s="200"/>
      <c r="U69" s="200"/>
      <c r="V69" s="200"/>
      <c r="W69" s="200"/>
      <c r="X69" s="200"/>
      <c r="Y69" s="200"/>
      <c r="Z69" s="183"/>
      <c r="AA69" s="183"/>
      <c r="AB69" s="183"/>
      <c r="AC69" s="183"/>
      <c r="AD69" s="183"/>
      <c r="AE69" s="200"/>
      <c r="AF69" s="200"/>
      <c r="AG69" s="200"/>
      <c r="AH69" s="200"/>
      <c r="AI69" s="200"/>
      <c r="AJ69" s="200"/>
      <c r="AK69" s="200"/>
      <c r="AL69" s="200"/>
      <c r="AM69" s="200"/>
      <c r="AN69" s="200"/>
      <c r="AO69" s="200"/>
      <c r="AP69" s="200"/>
      <c r="AQ69" s="200"/>
      <c r="AR69" s="200"/>
      <c r="AS69" s="200"/>
      <c r="AT69" s="200"/>
      <c r="AU69" s="200"/>
      <c r="AV69" s="200"/>
      <c r="AW69" s="200"/>
      <c r="AX69" s="200"/>
      <c r="AY69" s="200"/>
      <c r="AZ69" s="200"/>
      <c r="BA69" s="200"/>
      <c r="BB69" s="200"/>
      <c r="BC69" s="200"/>
      <c r="BD69" s="270"/>
    </row>
    <row r="70" spans="1:56" ht="20" hidden="1" x14ac:dyDescent="0.2">
      <c r="A70" s="200"/>
      <c r="B70" s="200"/>
      <c r="C70" s="200"/>
      <c r="D70" s="200"/>
      <c r="E70" s="200"/>
      <c r="F70" s="200"/>
      <c r="G70" s="200"/>
      <c r="H70" s="200"/>
      <c r="I70" s="200"/>
      <c r="J70" s="183"/>
      <c r="K70" s="183"/>
      <c r="L70" s="183"/>
      <c r="M70" s="183"/>
      <c r="N70" s="271"/>
      <c r="O70" s="271"/>
      <c r="P70" s="271"/>
      <c r="Q70" s="271"/>
      <c r="R70" s="200"/>
      <c r="S70" s="200"/>
      <c r="T70" s="200"/>
      <c r="U70" s="200"/>
      <c r="V70" s="200"/>
      <c r="W70" s="200"/>
      <c r="X70" s="200"/>
      <c r="Y70" s="200"/>
      <c r="Z70" s="183"/>
      <c r="AA70" s="183"/>
      <c r="AB70" s="183"/>
      <c r="AC70" s="183"/>
      <c r="AD70" s="183"/>
      <c r="AE70" s="200"/>
      <c r="AF70" s="200"/>
      <c r="AG70" s="200"/>
      <c r="AH70" s="200"/>
      <c r="AI70" s="200"/>
      <c r="AJ70" s="200"/>
      <c r="AK70" s="200"/>
      <c r="AL70" s="200"/>
      <c r="AM70" s="200"/>
      <c r="AN70" s="200"/>
      <c r="AO70" s="200"/>
      <c r="AP70" s="200"/>
      <c r="AQ70" s="200"/>
      <c r="AR70" s="200"/>
      <c r="AS70" s="200"/>
      <c r="AT70" s="200"/>
      <c r="AU70" s="200"/>
      <c r="AV70" s="200"/>
      <c r="AW70" s="200"/>
      <c r="AX70" s="200"/>
      <c r="AY70" s="200"/>
      <c r="AZ70" s="200"/>
      <c r="BA70" s="200"/>
      <c r="BB70" s="200"/>
      <c r="BC70" s="200"/>
      <c r="BD70" s="270"/>
    </row>
    <row r="71" spans="1:56" ht="20" hidden="1" x14ac:dyDescent="0.2">
      <c r="A71" s="200"/>
      <c r="B71" s="200"/>
      <c r="C71" s="200"/>
      <c r="D71" s="200"/>
      <c r="E71" s="200"/>
      <c r="F71" s="200"/>
      <c r="G71" s="200"/>
      <c r="H71" s="200"/>
      <c r="I71" s="200"/>
      <c r="J71" s="183"/>
      <c r="K71" s="183"/>
      <c r="L71" s="183"/>
      <c r="M71" s="183"/>
      <c r="N71" s="271"/>
      <c r="O71" s="271"/>
      <c r="P71" s="271"/>
      <c r="Q71" s="271"/>
      <c r="R71" s="200"/>
      <c r="S71" s="200"/>
      <c r="T71" s="200"/>
      <c r="U71" s="200"/>
      <c r="V71" s="200"/>
      <c r="W71" s="200"/>
      <c r="X71" s="200"/>
      <c r="Y71" s="200"/>
      <c r="Z71" s="183"/>
      <c r="AA71" s="183"/>
      <c r="AB71" s="183"/>
      <c r="AC71" s="183"/>
      <c r="AD71" s="183"/>
      <c r="AE71" s="200"/>
      <c r="AF71" s="200"/>
      <c r="AG71" s="200"/>
      <c r="AH71" s="200"/>
      <c r="AI71" s="200"/>
      <c r="AJ71" s="200"/>
      <c r="AK71" s="200"/>
      <c r="AL71" s="200"/>
      <c r="AM71" s="200"/>
      <c r="AN71" s="200"/>
      <c r="AO71" s="200"/>
      <c r="AP71" s="200"/>
      <c r="AQ71" s="200"/>
      <c r="AR71" s="200"/>
      <c r="AS71" s="200"/>
      <c r="AT71" s="200"/>
      <c r="AU71" s="200"/>
      <c r="AV71" s="200"/>
      <c r="AW71" s="200"/>
      <c r="AX71" s="200"/>
      <c r="AY71" s="200"/>
      <c r="AZ71" s="200"/>
      <c r="BA71" s="200"/>
      <c r="BB71" s="200"/>
      <c r="BC71" s="200"/>
      <c r="BD71" s="270"/>
    </row>
    <row r="72" spans="1:56" ht="20" hidden="1" x14ac:dyDescent="0.2">
      <c r="A72" s="200"/>
      <c r="B72" s="200"/>
      <c r="C72" s="200"/>
      <c r="D72" s="200"/>
      <c r="E72" s="200"/>
      <c r="F72" s="200"/>
      <c r="G72" s="200"/>
      <c r="H72" s="200"/>
      <c r="I72" s="200"/>
      <c r="J72" s="183"/>
      <c r="K72" s="183"/>
      <c r="L72" s="183"/>
      <c r="M72" s="183"/>
      <c r="N72" s="271"/>
      <c r="O72" s="271"/>
      <c r="P72" s="271"/>
      <c r="Q72" s="271"/>
      <c r="R72" s="200"/>
      <c r="S72" s="200"/>
      <c r="T72" s="200"/>
      <c r="U72" s="200"/>
      <c r="V72" s="200"/>
      <c r="W72" s="200"/>
      <c r="X72" s="200"/>
      <c r="Y72" s="200"/>
      <c r="Z72" s="183"/>
      <c r="AA72" s="183"/>
      <c r="AB72" s="183"/>
      <c r="AC72" s="183"/>
      <c r="AD72" s="183"/>
      <c r="AE72" s="200"/>
      <c r="AF72" s="200"/>
      <c r="AG72" s="200"/>
      <c r="AH72" s="200"/>
      <c r="AI72" s="200"/>
      <c r="AJ72" s="200"/>
      <c r="AK72" s="200"/>
      <c r="AL72" s="200"/>
      <c r="AM72" s="200"/>
      <c r="AN72" s="200"/>
      <c r="AO72" s="200"/>
      <c r="AP72" s="200"/>
      <c r="AQ72" s="200"/>
      <c r="AR72" s="200"/>
      <c r="AS72" s="200"/>
      <c r="AT72" s="200"/>
      <c r="AU72" s="200"/>
      <c r="AV72" s="200"/>
      <c r="AW72" s="200"/>
      <c r="AX72" s="200"/>
      <c r="AY72" s="200"/>
      <c r="AZ72" s="200"/>
      <c r="BA72" s="200"/>
      <c r="BB72" s="200"/>
      <c r="BC72" s="200"/>
      <c r="BD72" s="270"/>
    </row>
    <row r="73" spans="1:56" ht="20" hidden="1" x14ac:dyDescent="0.2">
      <c r="A73" s="200"/>
      <c r="B73" s="200"/>
      <c r="C73" s="200"/>
      <c r="D73" s="200"/>
      <c r="E73" s="200"/>
      <c r="F73" s="200"/>
      <c r="G73" s="200"/>
      <c r="H73" s="200"/>
      <c r="I73" s="200"/>
      <c r="J73" s="183"/>
      <c r="K73" s="200"/>
      <c r="L73" s="183"/>
      <c r="M73" s="271"/>
      <c r="N73" s="271"/>
      <c r="O73" s="271"/>
      <c r="P73" s="271"/>
      <c r="Q73" s="271"/>
      <c r="R73" s="200"/>
      <c r="S73" s="200"/>
      <c r="T73" s="200"/>
      <c r="U73" s="200"/>
      <c r="V73" s="200"/>
      <c r="W73" s="200"/>
      <c r="X73" s="200"/>
      <c r="Y73" s="200"/>
      <c r="Z73" s="183"/>
      <c r="AA73" s="183"/>
      <c r="AB73" s="183"/>
      <c r="AC73" s="183"/>
      <c r="AD73" s="183"/>
      <c r="AE73" s="200"/>
      <c r="AF73" s="200"/>
      <c r="AG73" s="200"/>
      <c r="AH73" s="200"/>
      <c r="AI73" s="200"/>
      <c r="AJ73" s="200"/>
      <c r="AK73" s="200"/>
      <c r="AL73" s="200"/>
      <c r="AM73" s="200"/>
      <c r="AN73" s="200"/>
      <c r="AO73" s="200"/>
      <c r="AP73" s="200"/>
      <c r="AQ73" s="200"/>
      <c r="AR73" s="200"/>
      <c r="AS73" s="200"/>
      <c r="AT73" s="200"/>
      <c r="AU73" s="200"/>
      <c r="AV73" s="200"/>
      <c r="AW73" s="200"/>
      <c r="AX73" s="200"/>
      <c r="AY73" s="200"/>
      <c r="AZ73" s="200"/>
      <c r="BA73" s="200"/>
      <c r="BB73" s="200"/>
      <c r="BC73" s="200"/>
      <c r="BD73" s="270"/>
    </row>
    <row r="74" spans="1:56" ht="20" hidden="1" x14ac:dyDescent="0.2">
      <c r="A74" s="200"/>
      <c r="B74" s="200"/>
      <c r="C74" s="200"/>
      <c r="D74" s="200"/>
      <c r="E74" s="200"/>
      <c r="F74" s="200"/>
      <c r="G74" s="200"/>
      <c r="H74" s="200"/>
      <c r="I74" s="200"/>
      <c r="J74" s="183"/>
      <c r="K74" s="200"/>
      <c r="L74" s="183"/>
      <c r="M74" s="271"/>
      <c r="N74" s="271"/>
      <c r="O74" s="271"/>
      <c r="P74" s="271"/>
      <c r="Q74" s="271"/>
      <c r="R74" s="200"/>
      <c r="S74" s="200"/>
      <c r="T74" s="200"/>
      <c r="U74" s="200"/>
      <c r="V74" s="200"/>
      <c r="W74" s="200"/>
      <c r="X74" s="200"/>
      <c r="Y74" s="200"/>
      <c r="Z74" s="183"/>
      <c r="AA74" s="183"/>
      <c r="AB74" s="183"/>
      <c r="AC74" s="183"/>
      <c r="AD74" s="183"/>
      <c r="AE74" s="200"/>
      <c r="AF74" s="200"/>
      <c r="AG74" s="200"/>
      <c r="AH74" s="200"/>
      <c r="AI74" s="200"/>
      <c r="AJ74" s="200"/>
      <c r="AK74" s="200"/>
      <c r="AL74" s="200"/>
      <c r="AM74" s="200"/>
      <c r="AN74" s="200"/>
      <c r="AO74" s="200"/>
      <c r="AP74" s="200"/>
      <c r="AQ74" s="200"/>
      <c r="AR74" s="200"/>
      <c r="AS74" s="200"/>
      <c r="AT74" s="200"/>
      <c r="AU74" s="200"/>
      <c r="AV74" s="200"/>
      <c r="AW74" s="200"/>
      <c r="AX74" s="200"/>
      <c r="AY74" s="200"/>
      <c r="AZ74" s="200"/>
      <c r="BA74" s="200"/>
      <c r="BB74" s="200"/>
      <c r="BC74" s="200"/>
      <c r="BD74" s="270"/>
    </row>
    <row r="75" spans="1:56" ht="20" hidden="1" x14ac:dyDescent="0.2">
      <c r="A75" s="200"/>
      <c r="B75" s="200"/>
      <c r="C75" s="200"/>
      <c r="D75" s="200"/>
      <c r="E75" s="200"/>
      <c r="F75" s="200"/>
      <c r="G75" s="200"/>
      <c r="H75" s="200"/>
      <c r="I75" s="200"/>
      <c r="J75" s="183"/>
      <c r="K75" s="200"/>
      <c r="L75" s="183"/>
      <c r="M75" s="271"/>
      <c r="N75" s="271"/>
      <c r="O75" s="271"/>
      <c r="P75" s="271"/>
      <c r="Q75" s="271"/>
      <c r="R75" s="200"/>
      <c r="S75" s="200"/>
      <c r="T75" s="200"/>
      <c r="U75" s="200"/>
      <c r="V75" s="200"/>
      <c r="W75" s="200"/>
      <c r="X75" s="200"/>
      <c r="Y75" s="200"/>
      <c r="Z75" s="183"/>
      <c r="AA75" s="183"/>
      <c r="AB75" s="183"/>
      <c r="AC75" s="183"/>
      <c r="AD75" s="183"/>
      <c r="AE75" s="200"/>
      <c r="AF75" s="200"/>
      <c r="AG75" s="200"/>
      <c r="AH75" s="200"/>
      <c r="AI75" s="200"/>
      <c r="AJ75" s="200"/>
      <c r="AK75" s="200"/>
      <c r="AL75" s="200"/>
      <c r="AM75" s="200"/>
      <c r="AN75" s="200"/>
      <c r="AO75" s="200"/>
      <c r="AP75" s="200"/>
      <c r="AQ75" s="200"/>
      <c r="AR75" s="200"/>
      <c r="AS75" s="200"/>
      <c r="AT75" s="200"/>
      <c r="AU75" s="200"/>
      <c r="AV75" s="200"/>
      <c r="AW75" s="200"/>
      <c r="AX75" s="200"/>
      <c r="AY75" s="200"/>
      <c r="AZ75" s="200"/>
      <c r="BA75" s="200"/>
      <c r="BB75" s="200"/>
      <c r="BC75" s="200"/>
      <c r="BD75" s="270"/>
    </row>
    <row r="76" spans="1:56" ht="20" hidden="1" x14ac:dyDescent="0.2">
      <c r="A76" s="200"/>
      <c r="B76" s="200"/>
      <c r="C76" s="200"/>
      <c r="D76" s="200"/>
      <c r="E76" s="200"/>
      <c r="F76" s="200"/>
      <c r="G76" s="200"/>
      <c r="H76" s="200"/>
      <c r="I76" s="200"/>
      <c r="J76" s="183"/>
      <c r="K76" s="200"/>
      <c r="L76" s="183"/>
      <c r="M76" s="271"/>
      <c r="N76" s="271"/>
      <c r="O76" s="271"/>
      <c r="P76" s="271"/>
      <c r="Q76" s="271"/>
      <c r="R76" s="200"/>
      <c r="S76" s="200"/>
      <c r="T76" s="200"/>
      <c r="U76" s="200"/>
      <c r="V76" s="200"/>
      <c r="W76" s="200"/>
      <c r="X76" s="200"/>
      <c r="Y76" s="200"/>
      <c r="Z76" s="183"/>
      <c r="AA76" s="183"/>
      <c r="AB76" s="183"/>
      <c r="AC76" s="183"/>
      <c r="AD76" s="183"/>
      <c r="AE76" s="200"/>
      <c r="AF76" s="200"/>
      <c r="AG76" s="200"/>
      <c r="AH76" s="200"/>
      <c r="AI76" s="200"/>
      <c r="AJ76" s="200"/>
      <c r="AK76" s="200"/>
      <c r="AL76" s="200"/>
      <c r="AM76" s="200"/>
      <c r="AN76" s="200"/>
      <c r="AO76" s="200"/>
      <c r="AP76" s="200"/>
      <c r="AQ76" s="200"/>
      <c r="AR76" s="200"/>
      <c r="AS76" s="200"/>
      <c r="AT76" s="200"/>
      <c r="AU76" s="200"/>
      <c r="AV76" s="200"/>
      <c r="AW76" s="200"/>
      <c r="AX76" s="200"/>
      <c r="AY76" s="200"/>
      <c r="AZ76" s="200"/>
      <c r="BA76" s="200"/>
      <c r="BB76" s="200"/>
      <c r="BC76" s="200"/>
      <c r="BD76" s="270"/>
    </row>
    <row r="77" spans="1:56" ht="20" hidden="1" x14ac:dyDescent="0.2">
      <c r="A77" s="200"/>
      <c r="B77" s="200"/>
      <c r="C77" s="200"/>
      <c r="D77" s="200"/>
      <c r="E77" s="200"/>
      <c r="F77" s="200"/>
      <c r="G77" s="200"/>
      <c r="H77" s="200"/>
      <c r="I77" s="200"/>
      <c r="J77" s="183"/>
      <c r="K77" s="200"/>
      <c r="L77" s="183"/>
      <c r="M77" s="271"/>
      <c r="N77" s="271"/>
      <c r="O77" s="271"/>
      <c r="P77" s="271"/>
      <c r="Q77" s="271"/>
      <c r="R77" s="200"/>
      <c r="S77" s="200"/>
      <c r="T77" s="200"/>
      <c r="U77" s="200"/>
      <c r="V77" s="200"/>
      <c r="W77" s="200"/>
      <c r="X77" s="200"/>
      <c r="Y77" s="200"/>
      <c r="Z77" s="183"/>
      <c r="AA77" s="183"/>
      <c r="AB77" s="183"/>
      <c r="AC77" s="183"/>
      <c r="AD77" s="183"/>
      <c r="AE77" s="200"/>
      <c r="AF77" s="200"/>
      <c r="AG77" s="200"/>
      <c r="AH77" s="200"/>
      <c r="AI77" s="200"/>
      <c r="AJ77" s="200"/>
      <c r="AK77" s="200"/>
      <c r="AL77" s="200"/>
      <c r="AM77" s="200"/>
      <c r="AN77" s="200"/>
      <c r="AO77" s="200"/>
      <c r="AP77" s="200"/>
      <c r="AQ77" s="200"/>
      <c r="AR77" s="200"/>
      <c r="AS77" s="200"/>
      <c r="AT77" s="200"/>
      <c r="AU77" s="200"/>
      <c r="AV77" s="200"/>
      <c r="AW77" s="200"/>
      <c r="AX77" s="200"/>
      <c r="AY77" s="200"/>
      <c r="AZ77" s="200"/>
      <c r="BA77" s="200"/>
      <c r="BB77" s="200"/>
      <c r="BC77" s="200"/>
      <c r="BD77" s="270"/>
    </row>
    <row r="78" spans="1:56" ht="20" hidden="1" x14ac:dyDescent="0.2">
      <c r="A78" s="200"/>
      <c r="B78" s="200"/>
      <c r="C78" s="200"/>
      <c r="D78" s="200"/>
      <c r="E78" s="200"/>
      <c r="F78" s="200"/>
      <c r="G78" s="200"/>
      <c r="H78" s="200"/>
      <c r="I78" s="200"/>
      <c r="J78" s="183"/>
      <c r="K78" s="200"/>
      <c r="L78" s="183"/>
      <c r="M78" s="271"/>
      <c r="N78" s="271"/>
      <c r="O78" s="271"/>
      <c r="P78" s="271"/>
      <c r="Q78" s="271"/>
      <c r="R78" s="200"/>
      <c r="S78" s="200"/>
      <c r="T78" s="200"/>
      <c r="U78" s="200"/>
      <c r="V78" s="200"/>
      <c r="W78" s="200"/>
      <c r="X78" s="200"/>
      <c r="Y78" s="200"/>
      <c r="Z78" s="183"/>
      <c r="AA78" s="183"/>
      <c r="AB78" s="183"/>
      <c r="AC78" s="183"/>
      <c r="AD78" s="183"/>
      <c r="AE78" s="200"/>
      <c r="AF78" s="200"/>
      <c r="AG78" s="200"/>
      <c r="AH78" s="200"/>
      <c r="AI78" s="200"/>
      <c r="AJ78" s="200"/>
      <c r="AK78" s="200"/>
      <c r="AL78" s="200"/>
      <c r="AM78" s="200"/>
      <c r="AN78" s="200"/>
      <c r="AO78" s="200"/>
      <c r="AP78" s="200"/>
      <c r="AQ78" s="200"/>
      <c r="AR78" s="200"/>
      <c r="AS78" s="200"/>
      <c r="AT78" s="200"/>
      <c r="AU78" s="200"/>
      <c r="AV78" s="200"/>
      <c r="AW78" s="200"/>
      <c r="AX78" s="200"/>
      <c r="AY78" s="200"/>
      <c r="AZ78" s="200"/>
      <c r="BA78" s="200"/>
      <c r="BB78" s="200"/>
      <c r="BC78" s="200"/>
      <c r="BD78" s="270"/>
    </row>
    <row r="79" spans="1:56" ht="20" hidden="1" x14ac:dyDescent="0.2">
      <c r="A79" s="200"/>
      <c r="B79" s="200"/>
      <c r="C79" s="200"/>
      <c r="D79" s="200"/>
      <c r="E79" s="200"/>
      <c r="F79" s="200"/>
      <c r="G79" s="200"/>
      <c r="H79" s="200"/>
      <c r="I79" s="200"/>
      <c r="J79" s="183"/>
      <c r="K79" s="200"/>
      <c r="L79" s="183"/>
      <c r="M79" s="271"/>
      <c r="N79" s="271"/>
      <c r="O79" s="271"/>
      <c r="P79" s="271"/>
      <c r="Q79" s="271"/>
      <c r="R79" s="200"/>
      <c r="S79" s="200"/>
      <c r="T79" s="200"/>
      <c r="U79" s="200"/>
      <c r="V79" s="200"/>
      <c r="W79" s="200"/>
      <c r="X79" s="200"/>
      <c r="Y79" s="200"/>
      <c r="Z79" s="183"/>
      <c r="AA79" s="183"/>
      <c r="AB79" s="183"/>
      <c r="AC79" s="183"/>
      <c r="AD79" s="183"/>
      <c r="AE79" s="200"/>
      <c r="AF79" s="200"/>
      <c r="AG79" s="200"/>
      <c r="AH79" s="200"/>
      <c r="AI79" s="200"/>
      <c r="AJ79" s="200"/>
      <c r="AK79" s="200"/>
      <c r="AL79" s="200"/>
      <c r="AM79" s="200"/>
      <c r="AN79" s="200"/>
      <c r="AO79" s="200"/>
      <c r="AP79" s="200"/>
      <c r="AQ79" s="200"/>
      <c r="AR79" s="200"/>
      <c r="AS79" s="200"/>
      <c r="AT79" s="200"/>
      <c r="AU79" s="200"/>
      <c r="AV79" s="200"/>
      <c r="AW79" s="200"/>
      <c r="AX79" s="200"/>
      <c r="AY79" s="200"/>
      <c r="AZ79" s="200"/>
      <c r="BA79" s="200"/>
      <c r="BB79" s="200"/>
      <c r="BC79" s="200"/>
      <c r="BD79" s="270"/>
    </row>
    <row r="80" spans="1:56" hidden="1" x14ac:dyDescent="0.2">
      <c r="A80" s="200"/>
      <c r="B80" s="200"/>
      <c r="C80" s="200"/>
      <c r="D80" s="200"/>
      <c r="E80" s="200"/>
      <c r="F80" s="200"/>
      <c r="G80" s="200"/>
      <c r="H80" s="200"/>
      <c r="I80" s="200"/>
      <c r="J80" s="183"/>
      <c r="K80" s="200"/>
      <c r="L80" s="183"/>
      <c r="M80" s="200"/>
      <c r="N80" s="200"/>
      <c r="O80" s="200"/>
      <c r="P80" s="200"/>
      <c r="Q80" s="200"/>
      <c r="R80" s="200"/>
      <c r="S80" s="200"/>
      <c r="T80" s="200"/>
      <c r="U80" s="200"/>
      <c r="V80" s="200"/>
      <c r="W80" s="200"/>
      <c r="X80" s="200"/>
      <c r="Y80" s="200"/>
      <c r="Z80" s="183"/>
      <c r="AA80" s="183"/>
      <c r="AB80" s="183"/>
      <c r="AC80" s="183"/>
      <c r="AD80" s="183"/>
      <c r="AE80" s="200"/>
      <c r="AF80" s="200"/>
      <c r="AG80" s="200"/>
      <c r="AH80" s="200"/>
      <c r="AI80" s="200"/>
      <c r="AJ80" s="200"/>
      <c r="AK80" s="200"/>
      <c r="AL80" s="200"/>
      <c r="AM80" s="200"/>
      <c r="AN80" s="200"/>
      <c r="AO80" s="200"/>
      <c r="AP80" s="200"/>
      <c r="AQ80" s="200"/>
      <c r="AR80" s="200"/>
      <c r="AS80" s="200"/>
      <c r="AT80" s="200"/>
      <c r="AU80" s="200"/>
      <c r="AV80" s="200"/>
      <c r="AW80" s="200"/>
      <c r="AX80" s="200"/>
      <c r="AY80" s="200"/>
      <c r="AZ80" s="200"/>
      <c r="BA80" s="200"/>
      <c r="BB80" s="200"/>
      <c r="BC80" s="200"/>
      <c r="BD80" s="270"/>
    </row>
    <row r="81" spans="1:56" hidden="1" x14ac:dyDescent="0.2">
      <c r="A81" s="200"/>
      <c r="B81" s="200"/>
      <c r="C81" s="200"/>
      <c r="D81" s="200"/>
      <c r="E81" s="200"/>
      <c r="F81" s="200"/>
      <c r="G81" s="200"/>
      <c r="H81" s="200"/>
      <c r="I81" s="200"/>
      <c r="J81" s="183"/>
      <c r="K81" s="200"/>
      <c r="L81" s="183"/>
      <c r="M81" s="200"/>
      <c r="N81" s="200"/>
      <c r="O81" s="200"/>
      <c r="P81" s="200"/>
      <c r="Q81" s="200"/>
      <c r="R81" s="200"/>
      <c r="S81" s="200"/>
      <c r="T81" s="200"/>
      <c r="U81" s="200"/>
      <c r="V81" s="200"/>
      <c r="W81" s="200"/>
      <c r="X81" s="200"/>
      <c r="Y81" s="200"/>
      <c r="Z81" s="183"/>
      <c r="AA81" s="183"/>
      <c r="AB81" s="183"/>
      <c r="AC81" s="183"/>
      <c r="AD81" s="183"/>
      <c r="AE81" s="200"/>
      <c r="AF81" s="200"/>
      <c r="AG81" s="200"/>
      <c r="AH81" s="200"/>
      <c r="AI81" s="200"/>
      <c r="AJ81" s="200"/>
      <c r="AK81" s="200"/>
      <c r="AL81" s="200"/>
      <c r="AM81" s="200"/>
      <c r="AN81" s="200"/>
      <c r="AO81" s="200"/>
      <c r="AP81" s="200"/>
      <c r="AQ81" s="200"/>
      <c r="AR81" s="200"/>
      <c r="AS81" s="200"/>
      <c r="AT81" s="200"/>
      <c r="AU81" s="200"/>
      <c r="AV81" s="200"/>
      <c r="AW81" s="200"/>
      <c r="AX81" s="200"/>
      <c r="AY81" s="200"/>
      <c r="AZ81" s="200"/>
      <c r="BA81" s="200"/>
      <c r="BB81" s="200"/>
      <c r="BC81" s="200"/>
      <c r="BD81" s="270"/>
    </row>
    <row r="82" spans="1:56" hidden="1" x14ac:dyDescent="0.2">
      <c r="A82" s="200"/>
      <c r="B82" s="200"/>
      <c r="C82" s="200"/>
      <c r="D82" s="200"/>
      <c r="E82" s="200"/>
      <c r="F82" s="200"/>
      <c r="G82" s="200"/>
      <c r="H82" s="200"/>
      <c r="I82" s="200"/>
      <c r="J82" s="183"/>
      <c r="K82" s="200"/>
      <c r="L82" s="183"/>
      <c r="M82" s="200"/>
      <c r="N82" s="200"/>
      <c r="O82" s="200"/>
      <c r="P82" s="200"/>
      <c r="Q82" s="200"/>
      <c r="R82" s="200"/>
      <c r="S82" s="200"/>
      <c r="T82" s="200"/>
      <c r="U82" s="200"/>
      <c r="V82" s="200"/>
      <c r="W82" s="200"/>
      <c r="X82" s="200"/>
      <c r="Y82" s="200"/>
      <c r="Z82" s="183"/>
      <c r="AA82" s="183"/>
      <c r="AB82" s="183"/>
      <c r="AC82" s="183"/>
      <c r="AD82" s="183"/>
      <c r="AE82" s="200"/>
      <c r="AF82" s="200"/>
      <c r="AG82" s="200"/>
      <c r="AH82" s="200"/>
      <c r="AI82" s="200"/>
      <c r="AJ82" s="200"/>
      <c r="AK82" s="200"/>
      <c r="AL82" s="200"/>
      <c r="AM82" s="200"/>
      <c r="AN82" s="200"/>
      <c r="AO82" s="200"/>
      <c r="AP82" s="200"/>
      <c r="AQ82" s="200"/>
      <c r="AR82" s="200"/>
      <c r="AS82" s="200"/>
      <c r="AT82" s="200"/>
      <c r="AU82" s="200"/>
      <c r="AV82" s="200"/>
      <c r="AW82" s="200"/>
      <c r="AX82" s="200"/>
      <c r="AY82" s="200"/>
      <c r="AZ82" s="200"/>
      <c r="BA82" s="200"/>
      <c r="BB82" s="200"/>
      <c r="BC82" s="200"/>
      <c r="BD82" s="270"/>
    </row>
    <row r="83" spans="1:56" hidden="1" x14ac:dyDescent="0.2">
      <c r="A83" s="200"/>
      <c r="B83" s="200"/>
      <c r="C83" s="200"/>
      <c r="D83" s="200"/>
      <c r="E83" s="200"/>
      <c r="F83" s="200"/>
      <c r="G83" s="200"/>
      <c r="H83" s="200"/>
      <c r="I83" s="200"/>
      <c r="J83" s="183"/>
      <c r="K83" s="200"/>
      <c r="L83" s="183"/>
      <c r="M83" s="200"/>
      <c r="N83" s="200"/>
      <c r="O83" s="200"/>
      <c r="P83" s="200"/>
      <c r="Q83" s="200"/>
      <c r="R83" s="200"/>
      <c r="S83" s="200"/>
      <c r="T83" s="200"/>
      <c r="U83" s="200"/>
      <c r="V83" s="200"/>
      <c r="W83" s="200"/>
      <c r="X83" s="200"/>
      <c r="Y83" s="200"/>
      <c r="Z83" s="183"/>
      <c r="AA83" s="183"/>
      <c r="AB83" s="183"/>
      <c r="AC83" s="183"/>
      <c r="AD83" s="183"/>
      <c r="AE83" s="200"/>
      <c r="AF83" s="200"/>
      <c r="AG83" s="200"/>
      <c r="AH83" s="200"/>
      <c r="AI83" s="200"/>
      <c r="AJ83" s="200"/>
      <c r="AK83" s="200"/>
      <c r="AL83" s="200"/>
      <c r="AM83" s="200"/>
      <c r="AN83" s="200"/>
      <c r="AO83" s="200"/>
      <c r="AP83" s="200"/>
      <c r="AQ83" s="200"/>
      <c r="AR83" s="200"/>
      <c r="AS83" s="200"/>
      <c r="AT83" s="200"/>
      <c r="AU83" s="200"/>
      <c r="AV83" s="200"/>
      <c r="AW83" s="200"/>
      <c r="AX83" s="200"/>
      <c r="AY83" s="200"/>
      <c r="AZ83" s="200"/>
      <c r="BA83" s="200"/>
      <c r="BB83" s="200"/>
      <c r="BC83" s="200"/>
      <c r="BD83" s="270"/>
    </row>
    <row r="84" spans="1:56" hidden="1" x14ac:dyDescent="0.2">
      <c r="A84" s="200"/>
      <c r="B84" s="200"/>
      <c r="C84" s="200"/>
      <c r="D84" s="200"/>
      <c r="E84" s="200"/>
      <c r="F84" s="200"/>
      <c r="G84" s="200"/>
      <c r="H84" s="200"/>
      <c r="I84" s="200"/>
      <c r="J84" s="183"/>
      <c r="K84" s="200"/>
      <c r="L84" s="183"/>
      <c r="M84" s="200"/>
      <c r="N84" s="200"/>
      <c r="O84" s="200"/>
      <c r="P84" s="200"/>
      <c r="Q84" s="200"/>
      <c r="R84" s="200"/>
      <c r="S84" s="200"/>
      <c r="T84" s="200"/>
      <c r="U84" s="200"/>
      <c r="V84" s="200"/>
      <c r="W84" s="200"/>
      <c r="X84" s="200"/>
      <c r="Y84" s="200"/>
      <c r="Z84" s="183"/>
      <c r="AA84" s="183"/>
      <c r="AB84" s="183"/>
      <c r="AC84" s="183"/>
      <c r="AD84" s="183"/>
      <c r="AE84" s="200"/>
      <c r="AF84" s="200"/>
      <c r="AG84" s="200"/>
      <c r="AH84" s="200"/>
      <c r="AI84" s="200"/>
      <c r="AJ84" s="200"/>
      <c r="AK84" s="200"/>
      <c r="AL84" s="200"/>
      <c r="AM84" s="200"/>
      <c r="AN84" s="200"/>
      <c r="AO84" s="200"/>
      <c r="AP84" s="200"/>
      <c r="AQ84" s="200"/>
      <c r="AR84" s="200"/>
      <c r="AS84" s="200"/>
      <c r="AT84" s="200"/>
      <c r="AU84" s="200"/>
      <c r="AV84" s="200"/>
      <c r="AW84" s="200"/>
      <c r="AX84" s="200"/>
      <c r="AY84" s="200"/>
      <c r="AZ84" s="200"/>
      <c r="BA84" s="200"/>
      <c r="BB84" s="200"/>
      <c r="BC84" s="200"/>
      <c r="BD84" s="270"/>
    </row>
    <row r="85" spans="1:56" hidden="1" x14ac:dyDescent="0.2">
      <c r="A85" s="200"/>
      <c r="B85" s="200"/>
      <c r="C85" s="200"/>
      <c r="D85" s="200"/>
      <c r="E85" s="200"/>
      <c r="F85" s="200"/>
      <c r="G85" s="200"/>
      <c r="H85" s="200"/>
      <c r="I85" s="200"/>
      <c r="J85" s="183"/>
      <c r="K85" s="200"/>
      <c r="L85" s="183"/>
      <c r="M85" s="200"/>
      <c r="N85" s="200"/>
      <c r="O85" s="200"/>
      <c r="P85" s="200"/>
      <c r="Q85" s="200"/>
      <c r="R85" s="200"/>
      <c r="S85" s="200"/>
      <c r="T85" s="200"/>
      <c r="U85" s="200"/>
      <c r="V85" s="200"/>
      <c r="W85" s="200"/>
      <c r="X85" s="200"/>
      <c r="Y85" s="200"/>
      <c r="Z85" s="183"/>
      <c r="AA85" s="183"/>
      <c r="AB85" s="183"/>
      <c r="AC85" s="183"/>
      <c r="AD85" s="183"/>
      <c r="AE85" s="200"/>
      <c r="AF85" s="200"/>
      <c r="AG85" s="200"/>
      <c r="AH85" s="200"/>
      <c r="AI85" s="200"/>
      <c r="AJ85" s="200"/>
      <c r="AK85" s="200"/>
      <c r="AL85" s="200"/>
      <c r="AM85" s="200"/>
      <c r="AN85" s="200"/>
      <c r="AO85" s="200"/>
      <c r="AP85" s="200"/>
      <c r="AQ85" s="200"/>
      <c r="AR85" s="200"/>
      <c r="AS85" s="200"/>
      <c r="AT85" s="200"/>
      <c r="AU85" s="200"/>
      <c r="AV85" s="200"/>
      <c r="AW85" s="200"/>
      <c r="AX85" s="200"/>
      <c r="AY85" s="200"/>
      <c r="AZ85" s="200"/>
      <c r="BA85" s="200"/>
      <c r="BB85" s="200"/>
      <c r="BC85" s="200"/>
      <c r="BD85" s="270"/>
    </row>
    <row r="86" spans="1:56" hidden="1" x14ac:dyDescent="0.2">
      <c r="A86" s="200"/>
      <c r="B86" s="200"/>
      <c r="C86" s="200"/>
      <c r="D86" s="200"/>
      <c r="E86" s="200"/>
      <c r="F86" s="200"/>
      <c r="G86" s="200"/>
      <c r="H86" s="200"/>
      <c r="I86" s="200"/>
      <c r="J86" s="183"/>
      <c r="K86" s="200"/>
      <c r="L86" s="183"/>
      <c r="M86" s="200"/>
      <c r="N86" s="200"/>
      <c r="O86" s="200"/>
      <c r="P86" s="200"/>
      <c r="Q86" s="200"/>
      <c r="R86" s="200"/>
      <c r="S86" s="200"/>
      <c r="T86" s="200"/>
      <c r="U86" s="200"/>
      <c r="V86" s="200"/>
      <c r="W86" s="200"/>
      <c r="X86" s="200"/>
      <c r="Y86" s="200"/>
      <c r="Z86" s="183"/>
      <c r="AA86" s="183"/>
      <c r="AB86" s="183"/>
      <c r="AC86" s="183"/>
      <c r="AD86" s="183"/>
      <c r="AE86" s="200"/>
      <c r="AF86" s="200"/>
      <c r="AG86" s="200"/>
      <c r="AH86" s="200"/>
      <c r="AI86" s="200"/>
      <c r="AJ86" s="200"/>
      <c r="AK86" s="200"/>
      <c r="AL86" s="200"/>
      <c r="AM86" s="200"/>
      <c r="AN86" s="200"/>
      <c r="AO86" s="200"/>
      <c r="AP86" s="200"/>
      <c r="AQ86" s="200"/>
      <c r="AR86" s="200"/>
      <c r="AS86" s="200"/>
      <c r="AT86" s="200"/>
      <c r="AU86" s="200"/>
      <c r="AV86" s="200"/>
      <c r="AW86" s="200"/>
      <c r="AX86" s="200"/>
      <c r="AY86" s="200"/>
      <c r="AZ86" s="200"/>
      <c r="BA86" s="200"/>
      <c r="BB86" s="200"/>
      <c r="BC86" s="200"/>
      <c r="BD86" s="270"/>
    </row>
    <row r="87" spans="1:56" hidden="1" x14ac:dyDescent="0.2">
      <c r="A87" s="200"/>
      <c r="B87" s="200"/>
      <c r="C87" s="200"/>
      <c r="D87" s="200"/>
      <c r="E87" s="200"/>
      <c r="F87" s="200"/>
      <c r="G87" s="200"/>
      <c r="H87" s="200"/>
      <c r="I87" s="200"/>
      <c r="J87" s="183"/>
      <c r="K87" s="200"/>
      <c r="L87" s="183"/>
      <c r="M87" s="200"/>
      <c r="N87" s="200"/>
      <c r="O87" s="200"/>
      <c r="P87" s="200"/>
      <c r="Q87" s="200"/>
      <c r="R87" s="200"/>
      <c r="S87" s="200"/>
      <c r="T87" s="200"/>
      <c r="U87" s="200"/>
      <c r="V87" s="200"/>
      <c r="W87" s="200"/>
      <c r="X87" s="200"/>
      <c r="Y87" s="200"/>
      <c r="Z87" s="183"/>
      <c r="AA87" s="183"/>
      <c r="AB87" s="183"/>
      <c r="AC87" s="183"/>
      <c r="AD87" s="183"/>
      <c r="AE87" s="200"/>
      <c r="AF87" s="200"/>
      <c r="AG87" s="200"/>
      <c r="AH87" s="200"/>
      <c r="AI87" s="200"/>
      <c r="AJ87" s="200"/>
      <c r="AK87" s="200"/>
      <c r="AL87" s="200"/>
      <c r="AM87" s="200"/>
      <c r="AN87" s="200"/>
      <c r="AO87" s="200"/>
      <c r="AP87" s="200"/>
      <c r="AQ87" s="200"/>
      <c r="AR87" s="200"/>
      <c r="AS87" s="200"/>
      <c r="AT87" s="200"/>
      <c r="AU87" s="200"/>
      <c r="AV87" s="200"/>
      <c r="AW87" s="200"/>
      <c r="AX87" s="200"/>
      <c r="AY87" s="200"/>
      <c r="AZ87" s="200"/>
      <c r="BA87" s="200"/>
      <c r="BB87" s="200"/>
      <c r="BC87" s="200"/>
      <c r="BD87" s="270"/>
    </row>
    <row r="88" spans="1:56" hidden="1" x14ac:dyDescent="0.2">
      <c r="A88" s="200"/>
      <c r="B88" s="200"/>
      <c r="C88" s="200"/>
      <c r="D88" s="200"/>
      <c r="E88" s="200"/>
      <c r="F88" s="200"/>
      <c r="G88" s="200"/>
      <c r="H88" s="200"/>
      <c r="I88" s="200"/>
      <c r="J88" s="183"/>
      <c r="K88" s="200"/>
      <c r="L88" s="183"/>
      <c r="M88" s="200"/>
      <c r="N88" s="200"/>
      <c r="O88" s="200"/>
      <c r="P88" s="200"/>
      <c r="Q88" s="200"/>
      <c r="R88" s="200"/>
      <c r="S88" s="200"/>
      <c r="T88" s="200"/>
      <c r="U88" s="200"/>
      <c r="V88" s="200"/>
      <c r="W88" s="200"/>
      <c r="X88" s="200"/>
      <c r="Y88" s="200"/>
      <c r="Z88" s="183"/>
      <c r="AA88" s="183"/>
      <c r="AB88" s="183"/>
      <c r="AC88" s="183"/>
      <c r="AD88" s="183"/>
      <c r="AE88" s="200"/>
      <c r="AF88" s="200"/>
      <c r="AG88" s="200"/>
      <c r="AH88" s="200"/>
      <c r="AI88" s="200"/>
      <c r="AJ88" s="200"/>
      <c r="AK88" s="200"/>
      <c r="AL88" s="200"/>
      <c r="AM88" s="200"/>
      <c r="AN88" s="200"/>
      <c r="AO88" s="200"/>
      <c r="AP88" s="200"/>
      <c r="AQ88" s="200"/>
      <c r="AR88" s="200"/>
      <c r="AS88" s="200"/>
      <c r="AT88" s="200"/>
      <c r="AU88" s="200"/>
      <c r="AV88" s="200"/>
      <c r="AW88" s="200"/>
      <c r="AX88" s="200"/>
      <c r="AY88" s="200"/>
      <c r="AZ88" s="200"/>
      <c r="BA88" s="200"/>
      <c r="BB88" s="200"/>
      <c r="BC88" s="200"/>
      <c r="BD88" s="270"/>
    </row>
    <row r="89" spans="1:56" hidden="1" x14ac:dyDescent="0.2">
      <c r="A89" s="200"/>
      <c r="B89" s="200"/>
      <c r="C89" s="200"/>
      <c r="D89" s="200"/>
      <c r="E89" s="200"/>
      <c r="F89" s="200"/>
      <c r="G89" s="200"/>
      <c r="H89" s="200"/>
      <c r="I89" s="200"/>
      <c r="J89" s="183"/>
      <c r="K89" s="200"/>
      <c r="L89" s="183"/>
      <c r="M89" s="200"/>
      <c r="N89" s="200"/>
      <c r="O89" s="200"/>
      <c r="P89" s="200"/>
      <c r="Q89" s="200"/>
      <c r="R89" s="200"/>
      <c r="S89" s="200"/>
      <c r="T89" s="200"/>
      <c r="U89" s="200"/>
      <c r="V89" s="200"/>
      <c r="W89" s="200"/>
      <c r="X89" s="200"/>
      <c r="Y89" s="200"/>
      <c r="Z89" s="183"/>
      <c r="AA89" s="183"/>
      <c r="AB89" s="183"/>
      <c r="AC89" s="183"/>
      <c r="AD89" s="183"/>
      <c r="AE89" s="200"/>
      <c r="AF89" s="200"/>
      <c r="AG89" s="200"/>
      <c r="AH89" s="200"/>
      <c r="AI89" s="200"/>
      <c r="AJ89" s="200"/>
      <c r="AK89" s="200"/>
      <c r="AL89" s="200"/>
      <c r="AM89" s="200"/>
      <c r="AN89" s="200"/>
      <c r="AO89" s="200"/>
      <c r="AP89" s="200"/>
      <c r="AQ89" s="200"/>
      <c r="AR89" s="200"/>
      <c r="AS89" s="200"/>
      <c r="AT89" s="200"/>
      <c r="AU89" s="200"/>
      <c r="AV89" s="200"/>
      <c r="AW89" s="200"/>
      <c r="AX89" s="200"/>
      <c r="AY89" s="200"/>
      <c r="AZ89" s="200"/>
      <c r="BA89" s="200"/>
      <c r="BB89" s="200"/>
      <c r="BC89" s="200"/>
      <c r="BD89" s="270"/>
    </row>
    <row r="90" spans="1:56" hidden="1" x14ac:dyDescent="0.2">
      <c r="A90" s="200"/>
      <c r="B90" s="200"/>
      <c r="C90" s="200"/>
      <c r="D90" s="200"/>
      <c r="E90" s="200"/>
      <c r="F90" s="200"/>
      <c r="G90" s="200"/>
      <c r="H90" s="200"/>
      <c r="I90" s="200"/>
      <c r="J90" s="183"/>
      <c r="K90" s="200"/>
      <c r="L90" s="183"/>
      <c r="M90" s="200"/>
      <c r="N90" s="200"/>
      <c r="O90" s="200"/>
      <c r="P90" s="200"/>
      <c r="Q90" s="200"/>
      <c r="R90" s="200"/>
      <c r="S90" s="200"/>
      <c r="T90" s="200"/>
      <c r="U90" s="200"/>
      <c r="V90" s="200"/>
      <c r="W90" s="200"/>
      <c r="X90" s="200"/>
      <c r="Y90" s="200"/>
      <c r="Z90" s="183"/>
      <c r="AA90" s="183"/>
      <c r="AB90" s="183"/>
      <c r="AC90" s="183"/>
      <c r="AD90" s="183"/>
      <c r="AE90" s="200"/>
      <c r="AF90" s="200"/>
      <c r="AG90" s="200"/>
      <c r="AH90" s="200"/>
      <c r="AI90" s="200"/>
      <c r="AJ90" s="200"/>
      <c r="AK90" s="200"/>
      <c r="AL90" s="200"/>
      <c r="AM90" s="200"/>
      <c r="AN90" s="200"/>
      <c r="AO90" s="200"/>
      <c r="AP90" s="200"/>
      <c r="AQ90" s="200"/>
      <c r="AR90" s="200"/>
      <c r="AS90" s="200"/>
      <c r="AT90" s="200"/>
      <c r="AU90" s="200"/>
      <c r="AV90" s="200"/>
      <c r="AW90" s="200"/>
      <c r="AX90" s="200"/>
      <c r="AY90" s="200"/>
      <c r="AZ90" s="200"/>
      <c r="BA90" s="200"/>
      <c r="BB90" s="200"/>
      <c r="BC90" s="200"/>
      <c r="BD90" s="270"/>
    </row>
    <row r="91" spans="1:56" hidden="1" x14ac:dyDescent="0.2">
      <c r="A91" s="200"/>
      <c r="B91" s="200"/>
      <c r="C91" s="200"/>
      <c r="D91" s="200"/>
      <c r="E91" s="200"/>
      <c r="F91" s="200"/>
      <c r="G91" s="200"/>
      <c r="H91" s="200"/>
      <c r="I91" s="200"/>
      <c r="J91" s="183"/>
      <c r="K91" s="200"/>
      <c r="L91" s="183"/>
      <c r="M91" s="200"/>
      <c r="N91" s="200"/>
      <c r="O91" s="200"/>
      <c r="P91" s="200"/>
      <c r="Q91" s="200"/>
      <c r="R91" s="200"/>
      <c r="S91" s="200"/>
      <c r="T91" s="200"/>
      <c r="U91" s="200"/>
      <c r="V91" s="200"/>
      <c r="W91" s="200"/>
      <c r="X91" s="200"/>
      <c r="Y91" s="200"/>
      <c r="Z91" s="183"/>
      <c r="AA91" s="183"/>
      <c r="AB91" s="183"/>
      <c r="AC91" s="183"/>
      <c r="AD91" s="183"/>
      <c r="AE91" s="200"/>
      <c r="AF91" s="200"/>
      <c r="AG91" s="200"/>
      <c r="AH91" s="200"/>
      <c r="AI91" s="200"/>
      <c r="AJ91" s="200"/>
      <c r="AK91" s="200"/>
      <c r="AL91" s="200"/>
      <c r="AM91" s="200"/>
      <c r="AN91" s="200"/>
      <c r="AO91" s="200"/>
      <c r="AP91" s="200"/>
      <c r="AQ91" s="200"/>
      <c r="AR91" s="200"/>
      <c r="AS91" s="200"/>
      <c r="AT91" s="200"/>
      <c r="AU91" s="200"/>
      <c r="AV91" s="200"/>
      <c r="AW91" s="200"/>
      <c r="AX91" s="200"/>
      <c r="AY91" s="200"/>
      <c r="AZ91" s="200"/>
      <c r="BA91" s="200"/>
      <c r="BB91" s="200"/>
      <c r="BC91" s="200"/>
      <c r="BD91" s="270"/>
    </row>
    <row r="92" spans="1:56" hidden="1" x14ac:dyDescent="0.2">
      <c r="A92" s="200"/>
      <c r="B92" s="200"/>
      <c r="C92" s="200"/>
      <c r="D92" s="200"/>
      <c r="E92" s="200"/>
      <c r="F92" s="200"/>
      <c r="G92" s="200"/>
      <c r="H92" s="200"/>
      <c r="I92" s="200"/>
      <c r="J92" s="183"/>
      <c r="K92" s="200"/>
      <c r="L92" s="183"/>
      <c r="M92" s="200"/>
      <c r="N92" s="200"/>
      <c r="O92" s="200"/>
      <c r="P92" s="200"/>
      <c r="Q92" s="200"/>
      <c r="R92" s="200"/>
      <c r="S92" s="200"/>
      <c r="T92" s="200"/>
      <c r="U92" s="200"/>
      <c r="V92" s="200"/>
      <c r="W92" s="200"/>
      <c r="X92" s="200"/>
      <c r="Y92" s="200"/>
      <c r="Z92" s="183"/>
      <c r="AA92" s="183"/>
      <c r="AB92" s="183"/>
      <c r="AC92" s="183"/>
      <c r="AD92" s="183"/>
      <c r="AE92" s="200"/>
      <c r="AF92" s="200"/>
      <c r="AG92" s="200"/>
      <c r="AH92" s="200"/>
      <c r="AI92" s="200"/>
      <c r="AJ92" s="200"/>
      <c r="AK92" s="200"/>
      <c r="AL92" s="200"/>
      <c r="AM92" s="200"/>
      <c r="AN92" s="200"/>
      <c r="AO92" s="200"/>
      <c r="AP92" s="200"/>
      <c r="AQ92" s="200"/>
      <c r="AR92" s="200"/>
      <c r="AS92" s="200"/>
      <c r="AT92" s="200"/>
      <c r="AU92" s="200"/>
      <c r="AV92" s="200"/>
      <c r="AW92" s="200"/>
      <c r="AX92" s="200"/>
      <c r="AY92" s="200"/>
      <c r="AZ92" s="200"/>
      <c r="BA92" s="200"/>
      <c r="BB92" s="200"/>
      <c r="BC92" s="200"/>
      <c r="BD92" s="270"/>
    </row>
    <row r="93" spans="1:56" hidden="1" x14ac:dyDescent="0.2">
      <c r="A93" s="200"/>
      <c r="B93" s="200"/>
      <c r="C93" s="200"/>
      <c r="D93" s="200"/>
      <c r="E93" s="200"/>
      <c r="F93" s="200"/>
      <c r="G93" s="200"/>
      <c r="H93" s="200"/>
      <c r="I93" s="200"/>
      <c r="J93" s="183"/>
      <c r="K93" s="200"/>
      <c r="L93" s="183"/>
      <c r="M93" s="200"/>
      <c r="N93" s="200"/>
      <c r="O93" s="200"/>
      <c r="P93" s="200"/>
      <c r="Q93" s="200"/>
      <c r="R93" s="200"/>
      <c r="S93" s="200"/>
      <c r="T93" s="200"/>
      <c r="U93" s="200"/>
      <c r="V93" s="200"/>
      <c r="W93" s="200"/>
      <c r="X93" s="200"/>
      <c r="Y93" s="200"/>
      <c r="Z93" s="183"/>
      <c r="AA93" s="183"/>
      <c r="AB93" s="183"/>
      <c r="AC93" s="183"/>
      <c r="AD93" s="183"/>
      <c r="AE93" s="200"/>
      <c r="AF93" s="200"/>
      <c r="AG93" s="200"/>
      <c r="AH93" s="200"/>
      <c r="AI93" s="200"/>
      <c r="AJ93" s="200"/>
      <c r="AK93" s="200"/>
      <c r="AL93" s="200"/>
      <c r="AM93" s="200"/>
      <c r="AN93" s="200"/>
      <c r="AO93" s="200"/>
      <c r="AP93" s="200"/>
      <c r="AQ93" s="200"/>
      <c r="AR93" s="200"/>
      <c r="AS93" s="200"/>
      <c r="AT93" s="200"/>
      <c r="AU93" s="200"/>
      <c r="AV93" s="200"/>
      <c r="AW93" s="200"/>
      <c r="AX93" s="200"/>
      <c r="AY93" s="200"/>
      <c r="AZ93" s="200"/>
      <c r="BA93" s="200"/>
      <c r="BB93" s="200"/>
      <c r="BC93" s="200"/>
      <c r="BD93" s="270"/>
    </row>
    <row r="94" spans="1:56" hidden="1" x14ac:dyDescent="0.2">
      <c r="A94" s="200"/>
      <c r="B94" s="200"/>
      <c r="C94" s="200"/>
      <c r="D94" s="200"/>
      <c r="E94" s="200"/>
      <c r="F94" s="200"/>
      <c r="G94" s="200"/>
      <c r="H94" s="200"/>
      <c r="I94" s="200"/>
      <c r="J94" s="183"/>
      <c r="K94" s="200"/>
      <c r="L94" s="183"/>
      <c r="M94" s="200"/>
      <c r="N94" s="200"/>
      <c r="O94" s="200"/>
      <c r="P94" s="200"/>
      <c r="Q94" s="200"/>
      <c r="R94" s="200"/>
      <c r="S94" s="200"/>
      <c r="T94" s="200"/>
      <c r="U94" s="200"/>
      <c r="V94" s="200"/>
      <c r="W94" s="200"/>
      <c r="X94" s="200"/>
      <c r="Y94" s="200"/>
      <c r="Z94" s="183"/>
      <c r="AA94" s="183"/>
      <c r="AB94" s="183"/>
      <c r="AC94" s="183"/>
      <c r="AD94" s="183"/>
      <c r="AE94" s="200"/>
      <c r="AF94" s="200"/>
      <c r="AG94" s="200"/>
      <c r="AH94" s="200"/>
      <c r="AI94" s="200"/>
      <c r="AJ94" s="200"/>
      <c r="AK94" s="200"/>
      <c r="AL94" s="200"/>
      <c r="AM94" s="200"/>
      <c r="AN94" s="200"/>
      <c r="AO94" s="200"/>
      <c r="AP94" s="200"/>
      <c r="AQ94" s="200"/>
      <c r="AR94" s="200"/>
      <c r="AS94" s="200"/>
      <c r="AT94" s="200"/>
      <c r="AU94" s="200"/>
      <c r="AV94" s="200"/>
      <c r="AW94" s="200"/>
      <c r="AX94" s="200"/>
      <c r="AY94" s="200"/>
      <c r="AZ94" s="200"/>
      <c r="BA94" s="200"/>
      <c r="BB94" s="200"/>
      <c r="BC94" s="200"/>
      <c r="BD94" s="270"/>
    </row>
    <row r="95" spans="1:56" hidden="1" x14ac:dyDescent="0.2">
      <c r="A95" s="200"/>
      <c r="B95" s="200"/>
      <c r="C95" s="200"/>
      <c r="D95" s="200"/>
      <c r="E95" s="200"/>
      <c r="F95" s="200"/>
      <c r="G95" s="200"/>
      <c r="H95" s="200"/>
      <c r="I95" s="200"/>
      <c r="J95" s="183"/>
      <c r="K95" s="200"/>
      <c r="L95" s="183"/>
      <c r="M95" s="200"/>
      <c r="N95" s="200"/>
      <c r="O95" s="200"/>
      <c r="P95" s="200"/>
      <c r="Q95" s="200"/>
      <c r="R95" s="200"/>
      <c r="S95" s="200"/>
      <c r="T95" s="200"/>
      <c r="U95" s="200"/>
      <c r="V95" s="200"/>
      <c r="W95" s="200"/>
      <c r="X95" s="200"/>
      <c r="Y95" s="200"/>
      <c r="Z95" s="183"/>
      <c r="AA95" s="183"/>
      <c r="AB95" s="183"/>
      <c r="AC95" s="183"/>
      <c r="AD95" s="183"/>
      <c r="AE95" s="200"/>
      <c r="AF95" s="200"/>
      <c r="AG95" s="200"/>
      <c r="AH95" s="200"/>
      <c r="AI95" s="200"/>
      <c r="AJ95" s="200"/>
      <c r="AK95" s="200"/>
      <c r="AL95" s="200"/>
      <c r="AM95" s="200"/>
      <c r="AN95" s="200"/>
      <c r="AO95" s="200"/>
      <c r="AP95" s="200"/>
      <c r="AQ95" s="200"/>
      <c r="AR95" s="200"/>
      <c r="AS95" s="200"/>
      <c r="AT95" s="200"/>
      <c r="AU95" s="200"/>
      <c r="AV95" s="200"/>
      <c r="AW95" s="200"/>
      <c r="AX95" s="200"/>
      <c r="AY95" s="200"/>
      <c r="AZ95" s="200"/>
      <c r="BA95" s="200"/>
      <c r="BB95" s="200"/>
      <c r="BC95" s="200"/>
      <c r="BD95" s="270"/>
    </row>
    <row r="96" spans="1:56" hidden="1" x14ac:dyDescent="0.2">
      <c r="A96" s="200"/>
      <c r="B96" s="200"/>
      <c r="C96" s="200"/>
      <c r="D96" s="200"/>
      <c r="E96" s="200"/>
      <c r="F96" s="200"/>
      <c r="G96" s="200"/>
      <c r="H96" s="200"/>
      <c r="I96" s="200"/>
      <c r="J96" s="183"/>
      <c r="K96" s="200"/>
      <c r="L96" s="183"/>
      <c r="M96" s="200"/>
      <c r="N96" s="200"/>
      <c r="O96" s="200"/>
      <c r="P96" s="200"/>
      <c r="Q96" s="200"/>
      <c r="R96" s="200"/>
      <c r="S96" s="200"/>
      <c r="T96" s="200"/>
      <c r="U96" s="200"/>
      <c r="V96" s="200"/>
      <c r="W96" s="200"/>
      <c r="X96" s="200"/>
      <c r="Y96" s="200"/>
      <c r="Z96" s="183"/>
      <c r="AA96" s="183"/>
      <c r="AB96" s="183"/>
      <c r="AC96" s="183"/>
      <c r="AD96" s="183"/>
      <c r="AE96" s="200"/>
      <c r="AF96" s="200"/>
      <c r="AG96" s="200"/>
      <c r="AH96" s="200"/>
      <c r="AI96" s="200"/>
      <c r="AJ96" s="200"/>
      <c r="AK96" s="200"/>
      <c r="AL96" s="200"/>
      <c r="AM96" s="200"/>
      <c r="AN96" s="200"/>
      <c r="AO96" s="200"/>
      <c r="AP96" s="200"/>
      <c r="AQ96" s="200"/>
      <c r="AR96" s="200"/>
      <c r="AS96" s="200"/>
      <c r="AT96" s="200"/>
      <c r="AU96" s="200"/>
      <c r="AV96" s="200"/>
      <c r="AW96" s="200"/>
      <c r="AX96" s="200"/>
      <c r="AY96" s="200"/>
      <c r="AZ96" s="200"/>
      <c r="BA96" s="200"/>
      <c r="BB96" s="200"/>
      <c r="BC96" s="200"/>
      <c r="BD96" s="270"/>
    </row>
    <row r="97" spans="1:56" hidden="1" x14ac:dyDescent="0.2">
      <c r="A97" s="200"/>
      <c r="B97" s="200"/>
      <c r="C97" s="200"/>
      <c r="D97" s="200"/>
      <c r="E97" s="200"/>
      <c r="F97" s="200"/>
      <c r="G97" s="200"/>
      <c r="H97" s="200"/>
      <c r="I97" s="200"/>
      <c r="J97" s="183"/>
      <c r="K97" s="200"/>
      <c r="L97" s="183"/>
      <c r="M97" s="200"/>
      <c r="N97" s="200"/>
      <c r="O97" s="200"/>
      <c r="P97" s="200"/>
      <c r="Q97" s="200"/>
      <c r="R97" s="200"/>
      <c r="S97" s="200"/>
      <c r="T97" s="200"/>
      <c r="U97" s="200"/>
      <c r="V97" s="200"/>
      <c r="W97" s="200"/>
      <c r="X97" s="200"/>
      <c r="Y97" s="200"/>
      <c r="Z97" s="183"/>
      <c r="AA97" s="183"/>
      <c r="AB97" s="183"/>
      <c r="AC97" s="183"/>
      <c r="AD97" s="183"/>
      <c r="AE97" s="200"/>
      <c r="AF97" s="200"/>
      <c r="AG97" s="200"/>
      <c r="AH97" s="200"/>
      <c r="AI97" s="200"/>
      <c r="AJ97" s="200"/>
      <c r="AK97" s="200"/>
      <c r="AL97" s="200"/>
      <c r="AM97" s="200"/>
      <c r="AN97" s="200"/>
      <c r="AO97" s="200"/>
      <c r="AP97" s="200"/>
      <c r="AQ97" s="200"/>
      <c r="AR97" s="200"/>
      <c r="AS97" s="200"/>
      <c r="AT97" s="200"/>
      <c r="AU97" s="200"/>
      <c r="AV97" s="200"/>
      <c r="AW97" s="200"/>
      <c r="AX97" s="200"/>
      <c r="AY97" s="200"/>
      <c r="AZ97" s="200"/>
      <c r="BA97" s="200"/>
      <c r="BB97" s="200"/>
      <c r="BC97" s="200"/>
      <c r="BD97" s="270"/>
    </row>
    <row r="98" spans="1:56" hidden="1" x14ac:dyDescent="0.2">
      <c r="A98" s="200"/>
      <c r="B98" s="200"/>
      <c r="C98" s="200"/>
      <c r="D98" s="200"/>
      <c r="E98" s="200"/>
      <c r="F98" s="200"/>
      <c r="G98" s="200"/>
      <c r="H98" s="200"/>
      <c r="I98" s="200"/>
      <c r="J98" s="183"/>
      <c r="K98" s="200"/>
      <c r="L98" s="183"/>
      <c r="M98" s="200"/>
      <c r="N98" s="200"/>
      <c r="O98" s="200"/>
      <c r="P98" s="200"/>
      <c r="Q98" s="200"/>
      <c r="R98" s="200"/>
      <c r="S98" s="200"/>
      <c r="T98" s="200"/>
      <c r="U98" s="200"/>
      <c r="V98" s="200"/>
      <c r="W98" s="200"/>
      <c r="X98" s="200"/>
      <c r="Y98" s="200"/>
      <c r="Z98" s="183"/>
      <c r="AA98" s="183"/>
      <c r="AB98" s="183"/>
      <c r="AC98" s="183"/>
      <c r="AD98" s="183"/>
      <c r="AE98" s="200"/>
      <c r="AF98" s="200"/>
      <c r="AG98" s="200"/>
      <c r="AH98" s="200"/>
      <c r="AI98" s="200"/>
      <c r="AJ98" s="200"/>
      <c r="AK98" s="200"/>
      <c r="AL98" s="200"/>
      <c r="AM98" s="200"/>
      <c r="AN98" s="200"/>
      <c r="AO98" s="200"/>
      <c r="AP98" s="200"/>
      <c r="AQ98" s="200"/>
      <c r="AR98" s="200"/>
      <c r="AS98" s="200"/>
      <c r="AT98" s="200"/>
      <c r="AU98" s="200"/>
      <c r="AV98" s="200"/>
      <c r="AW98" s="200"/>
      <c r="AX98" s="200"/>
      <c r="AY98" s="200"/>
      <c r="AZ98" s="200"/>
      <c r="BA98" s="200"/>
      <c r="BB98" s="200"/>
      <c r="BC98" s="200"/>
      <c r="BD98" s="270"/>
    </row>
    <row r="99" spans="1:56" hidden="1" x14ac:dyDescent="0.2">
      <c r="A99" s="200"/>
      <c r="B99" s="200"/>
      <c r="C99" s="200"/>
      <c r="D99" s="200"/>
      <c r="E99" s="200"/>
      <c r="F99" s="200"/>
      <c r="G99" s="200"/>
      <c r="H99" s="200"/>
      <c r="I99" s="200"/>
      <c r="J99" s="183"/>
      <c r="K99" s="200"/>
      <c r="L99" s="183"/>
      <c r="M99" s="200"/>
      <c r="N99" s="200"/>
      <c r="O99" s="200"/>
      <c r="P99" s="200"/>
      <c r="Q99" s="200"/>
      <c r="R99" s="200"/>
      <c r="S99" s="200"/>
      <c r="T99" s="200"/>
      <c r="U99" s="200"/>
      <c r="V99" s="200"/>
      <c r="W99" s="200"/>
      <c r="X99" s="200"/>
      <c r="Y99" s="200"/>
      <c r="Z99" s="183"/>
      <c r="AA99" s="183"/>
      <c r="AB99" s="183"/>
      <c r="AC99" s="183"/>
      <c r="AD99" s="183"/>
      <c r="AE99" s="200"/>
      <c r="AF99" s="200"/>
      <c r="AG99" s="200"/>
      <c r="AH99" s="200"/>
      <c r="AI99" s="200"/>
      <c r="AJ99" s="200"/>
      <c r="AK99" s="200"/>
      <c r="AL99" s="200"/>
      <c r="AM99" s="200"/>
      <c r="AN99" s="200"/>
      <c r="AO99" s="200"/>
      <c r="AP99" s="200"/>
      <c r="AQ99" s="200"/>
      <c r="AR99" s="200"/>
      <c r="AS99" s="200"/>
      <c r="AT99" s="200"/>
      <c r="AU99" s="200"/>
      <c r="AV99" s="200"/>
      <c r="AW99" s="200"/>
      <c r="AX99" s="200"/>
      <c r="AY99" s="200"/>
      <c r="AZ99" s="200"/>
      <c r="BA99" s="200"/>
      <c r="BB99" s="200"/>
      <c r="BC99" s="200"/>
      <c r="BD99" s="270"/>
    </row>
    <row r="100" spans="1:56" hidden="1" x14ac:dyDescent="0.2">
      <c r="A100" s="200"/>
      <c r="B100" s="200"/>
      <c r="C100" s="200"/>
      <c r="D100" s="200"/>
      <c r="E100" s="200"/>
      <c r="F100" s="200"/>
      <c r="G100" s="200"/>
      <c r="H100" s="200"/>
      <c r="I100" s="200"/>
      <c r="J100" s="183"/>
      <c r="K100" s="200"/>
      <c r="L100" s="183"/>
      <c r="M100" s="200"/>
      <c r="N100" s="200"/>
      <c r="O100" s="200"/>
      <c r="P100" s="200"/>
      <c r="Q100" s="200"/>
      <c r="R100" s="200"/>
      <c r="S100" s="200"/>
      <c r="T100" s="200"/>
      <c r="U100" s="200"/>
      <c r="V100" s="200"/>
      <c r="W100" s="200"/>
      <c r="X100" s="200"/>
      <c r="Y100" s="200"/>
      <c r="Z100" s="183"/>
      <c r="AA100" s="183"/>
      <c r="AB100" s="183"/>
      <c r="AC100" s="183"/>
      <c r="AD100" s="183"/>
      <c r="AE100" s="200"/>
      <c r="AF100" s="200"/>
      <c r="AG100" s="200"/>
      <c r="AH100" s="200"/>
      <c r="AI100" s="200"/>
      <c r="AJ100" s="200"/>
      <c r="AK100" s="200"/>
      <c r="AL100" s="200"/>
      <c r="AM100" s="200"/>
      <c r="AN100" s="200"/>
      <c r="AO100" s="200"/>
      <c r="AP100" s="200"/>
      <c r="AQ100" s="200"/>
      <c r="AR100" s="200"/>
      <c r="AS100" s="200"/>
      <c r="AT100" s="200"/>
      <c r="AU100" s="200"/>
      <c r="AV100" s="200"/>
      <c r="AW100" s="200"/>
      <c r="AX100" s="200"/>
      <c r="AY100" s="200"/>
      <c r="AZ100" s="200"/>
      <c r="BA100" s="200"/>
      <c r="BB100" s="200"/>
      <c r="BC100" s="200"/>
      <c r="BD100" s="270"/>
    </row>
    <row r="101" spans="1:56" hidden="1" x14ac:dyDescent="0.2">
      <c r="A101" s="200"/>
      <c r="B101" s="200"/>
      <c r="C101" s="200"/>
      <c r="D101" s="200"/>
      <c r="E101" s="200"/>
      <c r="F101" s="200"/>
      <c r="G101" s="200"/>
      <c r="H101" s="200"/>
      <c r="I101" s="200"/>
      <c r="J101" s="183"/>
      <c r="K101" s="200"/>
      <c r="L101" s="183"/>
      <c r="M101" s="200"/>
      <c r="N101" s="200"/>
      <c r="O101" s="200"/>
      <c r="P101" s="200"/>
      <c r="Q101" s="200"/>
      <c r="R101" s="200"/>
      <c r="S101" s="200"/>
      <c r="T101" s="200"/>
      <c r="U101" s="200"/>
      <c r="V101" s="200"/>
      <c r="W101" s="200"/>
      <c r="X101" s="200"/>
      <c r="Y101" s="200"/>
      <c r="Z101" s="183"/>
      <c r="AA101" s="183"/>
      <c r="AB101" s="183"/>
      <c r="AC101" s="183"/>
      <c r="AD101" s="183"/>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70"/>
    </row>
    <row r="102" spans="1:56" hidden="1" x14ac:dyDescent="0.2">
      <c r="A102" s="200"/>
      <c r="B102" s="200"/>
      <c r="C102" s="200"/>
      <c r="D102" s="200"/>
      <c r="E102" s="200"/>
      <c r="F102" s="200"/>
      <c r="G102" s="200"/>
      <c r="H102" s="200"/>
      <c r="I102" s="200"/>
      <c r="J102" s="183"/>
      <c r="K102" s="200"/>
      <c r="L102" s="183"/>
      <c r="M102" s="200"/>
      <c r="N102" s="200"/>
      <c r="O102" s="200"/>
      <c r="P102" s="200"/>
      <c r="Q102" s="200"/>
      <c r="R102" s="200"/>
      <c r="S102" s="200"/>
      <c r="T102" s="200"/>
      <c r="U102" s="200"/>
      <c r="V102" s="200"/>
      <c r="W102" s="200"/>
      <c r="X102" s="200"/>
      <c r="Y102" s="200"/>
      <c r="Z102" s="183"/>
      <c r="AA102" s="183"/>
      <c r="AB102" s="183"/>
      <c r="AC102" s="183"/>
      <c r="AD102" s="183"/>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70"/>
    </row>
    <row r="103" spans="1:56" hidden="1" x14ac:dyDescent="0.2">
      <c r="A103" s="200"/>
      <c r="B103" s="200"/>
      <c r="C103" s="200"/>
      <c r="D103" s="200"/>
      <c r="E103" s="200"/>
      <c r="F103" s="200"/>
      <c r="G103" s="200"/>
      <c r="H103" s="200"/>
      <c r="I103" s="200"/>
      <c r="J103" s="183"/>
      <c r="K103" s="200"/>
      <c r="L103" s="183"/>
      <c r="M103" s="200"/>
      <c r="N103" s="200"/>
      <c r="O103" s="200"/>
      <c r="P103" s="200"/>
      <c r="Q103" s="200"/>
      <c r="R103" s="200"/>
      <c r="S103" s="200"/>
      <c r="T103" s="200"/>
      <c r="U103" s="200"/>
      <c r="V103" s="200"/>
      <c r="W103" s="200"/>
      <c r="X103" s="200"/>
      <c r="Y103" s="200"/>
      <c r="Z103" s="183"/>
      <c r="AA103" s="183"/>
      <c r="AB103" s="183"/>
      <c r="AC103" s="183"/>
      <c r="AD103" s="183"/>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70"/>
    </row>
    <row r="104" spans="1:56" hidden="1" x14ac:dyDescent="0.2">
      <c r="A104" s="200"/>
      <c r="B104" s="200"/>
      <c r="C104" s="200"/>
      <c r="D104" s="200"/>
      <c r="E104" s="200"/>
      <c r="F104" s="200"/>
      <c r="G104" s="200"/>
      <c r="H104" s="200"/>
      <c r="I104" s="200"/>
      <c r="J104" s="183"/>
      <c r="K104" s="200"/>
      <c r="L104" s="183"/>
      <c r="M104" s="200"/>
      <c r="N104" s="200"/>
      <c r="O104" s="200"/>
      <c r="P104" s="200"/>
      <c r="Q104" s="200"/>
      <c r="R104" s="200"/>
      <c r="S104" s="200"/>
      <c r="T104" s="200"/>
      <c r="U104" s="200"/>
      <c r="V104" s="200"/>
      <c r="W104" s="200"/>
      <c r="X104" s="200"/>
      <c r="Y104" s="200"/>
      <c r="Z104" s="183"/>
      <c r="AA104" s="183"/>
      <c r="AB104" s="183"/>
      <c r="AC104" s="183"/>
      <c r="AD104" s="183"/>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70"/>
    </row>
    <row r="105" spans="1:56" hidden="1" x14ac:dyDescent="0.2">
      <c r="A105" s="200"/>
      <c r="B105" s="200"/>
      <c r="C105" s="200"/>
      <c r="D105" s="200"/>
      <c r="E105" s="200"/>
      <c r="F105" s="200"/>
      <c r="G105" s="200"/>
      <c r="H105" s="200"/>
      <c r="I105" s="200"/>
      <c r="J105" s="183"/>
      <c r="K105" s="200"/>
      <c r="L105" s="183"/>
      <c r="M105" s="200"/>
      <c r="N105" s="200"/>
      <c r="O105" s="200"/>
      <c r="P105" s="200"/>
      <c r="Q105" s="200"/>
      <c r="R105" s="200"/>
      <c r="S105" s="200"/>
      <c r="T105" s="200"/>
      <c r="U105" s="200"/>
      <c r="V105" s="200"/>
      <c r="W105" s="200"/>
      <c r="X105" s="200"/>
      <c r="Y105" s="200"/>
      <c r="Z105" s="183"/>
      <c r="AA105" s="183"/>
      <c r="AB105" s="183"/>
      <c r="AC105" s="183"/>
      <c r="AD105" s="183"/>
      <c r="AE105" s="200"/>
      <c r="AF105" s="200"/>
      <c r="AG105" s="200"/>
      <c r="AH105" s="200"/>
      <c r="AI105" s="200"/>
      <c r="AJ105" s="200"/>
      <c r="AK105" s="200"/>
      <c r="AL105" s="200"/>
      <c r="AM105" s="200"/>
      <c r="AN105" s="200"/>
      <c r="AO105" s="200"/>
      <c r="AP105" s="200"/>
      <c r="AQ105" s="200"/>
      <c r="AR105" s="200"/>
      <c r="AS105" s="200"/>
      <c r="AT105" s="200"/>
      <c r="AU105" s="200"/>
      <c r="AV105" s="200"/>
      <c r="AW105" s="200"/>
      <c r="AX105" s="200"/>
      <c r="AY105" s="200"/>
      <c r="AZ105" s="200"/>
      <c r="BA105" s="200"/>
      <c r="BB105" s="200"/>
      <c r="BC105" s="200"/>
      <c r="BD105" s="270"/>
    </row>
    <row r="106" spans="1:56" hidden="1" x14ac:dyDescent="0.2">
      <c r="A106" s="200"/>
      <c r="B106" s="200"/>
      <c r="C106" s="200"/>
      <c r="D106" s="200"/>
      <c r="E106" s="200"/>
      <c r="F106" s="200"/>
      <c r="G106" s="200"/>
      <c r="H106" s="200"/>
      <c r="I106" s="200"/>
      <c r="J106" s="183"/>
      <c r="K106" s="200"/>
      <c r="L106" s="183"/>
      <c r="M106" s="200"/>
      <c r="N106" s="200"/>
      <c r="O106" s="200"/>
      <c r="P106" s="200"/>
      <c r="Q106" s="200"/>
      <c r="R106" s="200"/>
      <c r="S106" s="200"/>
      <c r="T106" s="200"/>
      <c r="U106" s="200"/>
      <c r="V106" s="200"/>
      <c r="W106" s="200"/>
      <c r="X106" s="200"/>
      <c r="Y106" s="200"/>
      <c r="Z106" s="183"/>
      <c r="AA106" s="183"/>
      <c r="AB106" s="183"/>
      <c r="AC106" s="183"/>
      <c r="AD106" s="183"/>
      <c r="AE106" s="200"/>
      <c r="AF106" s="200"/>
      <c r="AG106" s="200"/>
      <c r="AH106" s="200"/>
      <c r="AI106" s="200"/>
      <c r="AJ106" s="200"/>
      <c r="AK106" s="200"/>
      <c r="AL106" s="200"/>
      <c r="AM106" s="200"/>
      <c r="AN106" s="200"/>
      <c r="AO106" s="200"/>
      <c r="AP106" s="200"/>
      <c r="AQ106" s="200"/>
      <c r="AR106" s="200"/>
      <c r="AS106" s="200"/>
      <c r="AT106" s="200"/>
      <c r="AU106" s="200"/>
      <c r="AV106" s="200"/>
      <c r="AW106" s="200"/>
      <c r="AX106" s="200"/>
      <c r="AY106" s="200"/>
      <c r="AZ106" s="200"/>
      <c r="BA106" s="200"/>
      <c r="BB106" s="200"/>
      <c r="BC106" s="200"/>
      <c r="BD106" s="270"/>
    </row>
    <row r="107" spans="1:56" hidden="1" x14ac:dyDescent="0.2">
      <c r="A107" s="200"/>
      <c r="B107" s="200"/>
      <c r="C107" s="200"/>
      <c r="D107" s="200"/>
      <c r="E107" s="200"/>
      <c r="F107" s="200"/>
      <c r="G107" s="200"/>
      <c r="H107" s="200"/>
      <c r="I107" s="200"/>
      <c r="J107" s="183"/>
      <c r="K107" s="200"/>
      <c r="L107" s="183"/>
      <c r="M107" s="200"/>
      <c r="N107" s="200"/>
      <c r="O107" s="200"/>
      <c r="P107" s="200"/>
      <c r="Q107" s="200"/>
      <c r="R107" s="200"/>
      <c r="S107" s="200"/>
      <c r="T107" s="200"/>
      <c r="U107" s="200"/>
      <c r="V107" s="200"/>
      <c r="W107" s="200"/>
      <c r="X107" s="200"/>
      <c r="Y107" s="200"/>
      <c r="Z107" s="183"/>
      <c r="AA107" s="183"/>
      <c r="AB107" s="183"/>
      <c r="AC107" s="183"/>
      <c r="AD107" s="183"/>
      <c r="AE107" s="200"/>
      <c r="AF107" s="200"/>
      <c r="AG107" s="200"/>
      <c r="AH107" s="200"/>
      <c r="AI107" s="200"/>
      <c r="AJ107" s="200"/>
      <c r="AK107" s="200"/>
      <c r="AL107" s="200"/>
      <c r="AM107" s="200"/>
      <c r="AN107" s="200"/>
      <c r="AO107" s="200"/>
      <c r="AP107" s="200"/>
      <c r="AQ107" s="200"/>
      <c r="AR107" s="200"/>
      <c r="AS107" s="200"/>
      <c r="AT107" s="200"/>
      <c r="AU107" s="200"/>
      <c r="AV107" s="200"/>
      <c r="AW107" s="200"/>
      <c r="AX107" s="200"/>
      <c r="AY107" s="200"/>
      <c r="AZ107" s="200"/>
      <c r="BA107" s="200"/>
      <c r="BB107" s="200"/>
      <c r="BC107" s="200"/>
      <c r="BD107" s="270"/>
    </row>
    <row r="108" spans="1:56" hidden="1" x14ac:dyDescent="0.2">
      <c r="A108" s="200"/>
      <c r="B108" s="200"/>
      <c r="C108" s="200"/>
      <c r="D108" s="200"/>
      <c r="E108" s="200"/>
      <c r="F108" s="200"/>
      <c r="G108" s="200"/>
      <c r="H108" s="200"/>
      <c r="I108" s="200"/>
      <c r="J108" s="183"/>
      <c r="K108" s="200"/>
      <c r="L108" s="183"/>
      <c r="M108" s="200"/>
      <c r="N108" s="200"/>
      <c r="O108" s="200"/>
      <c r="P108" s="200"/>
      <c r="Q108" s="200"/>
      <c r="R108" s="200"/>
      <c r="S108" s="200"/>
      <c r="T108" s="200"/>
      <c r="U108" s="200"/>
      <c r="V108" s="200"/>
      <c r="W108" s="200"/>
      <c r="X108" s="200"/>
      <c r="Y108" s="200"/>
      <c r="Z108" s="183"/>
      <c r="AA108" s="183"/>
      <c r="AB108" s="183"/>
      <c r="AC108" s="183"/>
      <c r="AD108" s="183"/>
      <c r="AE108" s="200"/>
      <c r="AF108" s="200"/>
      <c r="AG108" s="200"/>
      <c r="AH108" s="200"/>
      <c r="AI108" s="200"/>
      <c r="AJ108" s="200"/>
      <c r="AK108" s="200"/>
      <c r="AL108" s="200"/>
      <c r="AM108" s="200"/>
      <c r="AN108" s="200"/>
      <c r="AO108" s="200"/>
      <c r="AP108" s="200"/>
      <c r="AQ108" s="200"/>
      <c r="AR108" s="200"/>
      <c r="AS108" s="200"/>
      <c r="AT108" s="200"/>
      <c r="AU108" s="200"/>
      <c r="AV108" s="200"/>
      <c r="AW108" s="200"/>
      <c r="AX108" s="200"/>
      <c r="AY108" s="200"/>
      <c r="AZ108" s="200"/>
      <c r="BA108" s="200"/>
      <c r="BB108" s="200"/>
      <c r="BC108" s="200"/>
      <c r="BD108" s="270"/>
    </row>
    <row r="109" spans="1:56" hidden="1" x14ac:dyDescent="0.2">
      <c r="A109" s="200"/>
      <c r="B109" s="200"/>
      <c r="C109" s="200"/>
      <c r="D109" s="200"/>
      <c r="E109" s="200"/>
      <c r="F109" s="200"/>
      <c r="G109" s="200"/>
      <c r="H109" s="200"/>
      <c r="I109" s="200"/>
      <c r="J109" s="183"/>
      <c r="K109" s="200"/>
      <c r="L109" s="183"/>
      <c r="M109" s="200"/>
      <c r="N109" s="200"/>
      <c r="O109" s="200"/>
      <c r="P109" s="200"/>
      <c r="Q109" s="200"/>
      <c r="R109" s="200"/>
      <c r="S109" s="200"/>
      <c r="T109" s="200"/>
      <c r="U109" s="200"/>
      <c r="V109" s="200"/>
      <c r="W109" s="200"/>
      <c r="X109" s="200"/>
      <c r="Y109" s="200"/>
      <c r="Z109" s="183"/>
      <c r="AA109" s="183"/>
      <c r="AB109" s="183"/>
      <c r="AC109" s="183"/>
      <c r="AD109" s="183"/>
      <c r="AE109" s="200"/>
      <c r="AF109" s="200"/>
      <c r="AG109" s="200"/>
      <c r="AH109" s="200"/>
      <c r="AI109" s="200"/>
      <c r="AJ109" s="200"/>
      <c r="AK109" s="200"/>
      <c r="AL109" s="200"/>
      <c r="AM109" s="200"/>
      <c r="AN109" s="200"/>
      <c r="AO109" s="200"/>
      <c r="AP109" s="200"/>
      <c r="AQ109" s="200"/>
      <c r="AR109" s="200"/>
      <c r="AS109" s="200"/>
      <c r="AT109" s="200"/>
      <c r="AU109" s="200"/>
      <c r="AV109" s="200"/>
      <c r="AW109" s="200"/>
      <c r="AX109" s="200"/>
      <c r="AY109" s="200"/>
      <c r="AZ109" s="200"/>
      <c r="BA109" s="200"/>
      <c r="BB109" s="200"/>
      <c r="BC109" s="200"/>
      <c r="BD109" s="270"/>
    </row>
    <row r="110" spans="1:56" hidden="1" x14ac:dyDescent="0.2">
      <c r="A110" s="200"/>
      <c r="B110" s="200"/>
      <c r="C110" s="200"/>
      <c r="D110" s="200"/>
      <c r="E110" s="200"/>
      <c r="F110" s="200"/>
      <c r="G110" s="200"/>
      <c r="H110" s="200"/>
      <c r="I110" s="200"/>
      <c r="J110" s="183"/>
      <c r="K110" s="200"/>
      <c r="L110" s="183"/>
      <c r="M110" s="200"/>
      <c r="N110" s="200"/>
      <c r="O110" s="200"/>
      <c r="P110" s="200"/>
      <c r="Q110" s="200"/>
      <c r="R110" s="200"/>
      <c r="S110" s="200"/>
      <c r="T110" s="200"/>
      <c r="U110" s="200"/>
      <c r="V110" s="200"/>
      <c r="W110" s="200"/>
      <c r="X110" s="200"/>
      <c r="Y110" s="200"/>
      <c r="Z110" s="183"/>
      <c r="AA110" s="183"/>
      <c r="AB110" s="183"/>
      <c r="AC110" s="183"/>
      <c r="AD110" s="183"/>
      <c r="AE110" s="200"/>
      <c r="AF110" s="200"/>
      <c r="AG110" s="200"/>
      <c r="AH110" s="200"/>
      <c r="AI110" s="200"/>
      <c r="AJ110" s="200"/>
      <c r="AK110" s="200"/>
      <c r="AL110" s="200"/>
      <c r="AM110" s="200"/>
      <c r="AN110" s="200"/>
      <c r="AO110" s="200"/>
      <c r="AP110" s="200"/>
      <c r="AQ110" s="200"/>
      <c r="AR110" s="200"/>
      <c r="AS110" s="200"/>
      <c r="AT110" s="200"/>
      <c r="AU110" s="200"/>
      <c r="AV110" s="200"/>
      <c r="AW110" s="200"/>
      <c r="AX110" s="200"/>
      <c r="AY110" s="200"/>
      <c r="AZ110" s="200"/>
      <c r="BA110" s="200"/>
      <c r="BB110" s="200"/>
      <c r="BC110" s="200"/>
      <c r="BD110" s="270"/>
    </row>
    <row r="111" spans="1:56" hidden="1" x14ac:dyDescent="0.2">
      <c r="A111" s="200"/>
      <c r="B111" s="200"/>
      <c r="C111" s="200"/>
      <c r="D111" s="200"/>
      <c r="E111" s="200"/>
      <c r="F111" s="200"/>
      <c r="G111" s="200"/>
      <c r="H111" s="200"/>
      <c r="I111" s="200"/>
      <c r="J111" s="183"/>
      <c r="K111" s="200"/>
      <c r="L111" s="183"/>
      <c r="M111" s="200"/>
      <c r="N111" s="200"/>
      <c r="O111" s="200"/>
      <c r="P111" s="200"/>
      <c r="Q111" s="200"/>
      <c r="R111" s="200"/>
      <c r="S111" s="200"/>
      <c r="T111" s="200"/>
      <c r="U111" s="200"/>
      <c r="V111" s="200"/>
      <c r="W111" s="200"/>
      <c r="X111" s="200"/>
      <c r="Y111" s="200"/>
      <c r="Z111" s="183"/>
      <c r="AA111" s="183"/>
      <c r="AB111" s="183"/>
      <c r="AC111" s="183"/>
      <c r="AD111" s="183"/>
      <c r="AE111" s="200"/>
      <c r="AF111" s="200"/>
      <c r="AG111" s="200"/>
      <c r="AH111" s="200"/>
      <c r="AI111" s="200"/>
      <c r="AJ111" s="200"/>
      <c r="AK111" s="200"/>
      <c r="AL111" s="200"/>
      <c r="AM111" s="200"/>
      <c r="AN111" s="200"/>
      <c r="AO111" s="200"/>
      <c r="AP111" s="200"/>
      <c r="AQ111" s="200"/>
      <c r="AR111" s="200"/>
      <c r="AS111" s="200"/>
      <c r="AT111" s="200"/>
      <c r="AU111" s="200"/>
      <c r="AV111" s="200"/>
      <c r="AW111" s="200"/>
      <c r="AX111" s="200"/>
      <c r="AY111" s="200"/>
      <c r="AZ111" s="200"/>
      <c r="BA111" s="200"/>
      <c r="BB111" s="200"/>
      <c r="BC111" s="200"/>
      <c r="BD111" s="270"/>
    </row>
    <row r="112" spans="1:56" hidden="1" x14ac:dyDescent="0.2">
      <c r="A112" s="200"/>
      <c r="B112" s="200"/>
      <c r="C112" s="200"/>
      <c r="D112" s="200"/>
      <c r="E112" s="200"/>
      <c r="F112" s="200"/>
      <c r="G112" s="200"/>
      <c r="H112" s="200"/>
      <c r="I112" s="200"/>
      <c r="J112" s="183"/>
      <c r="K112" s="200"/>
      <c r="L112" s="183"/>
      <c r="M112" s="200"/>
      <c r="N112" s="200"/>
      <c r="O112" s="200"/>
      <c r="P112" s="200"/>
      <c r="Q112" s="200"/>
      <c r="R112" s="200"/>
      <c r="S112" s="200"/>
      <c r="T112" s="200"/>
      <c r="U112" s="200"/>
      <c r="V112" s="200"/>
      <c r="W112" s="200"/>
      <c r="X112" s="200"/>
      <c r="Y112" s="200"/>
      <c r="Z112" s="183"/>
      <c r="AA112" s="183"/>
      <c r="AB112" s="183"/>
      <c r="AC112" s="183"/>
      <c r="AD112" s="183"/>
      <c r="AE112" s="200"/>
      <c r="AF112" s="200"/>
      <c r="AG112" s="200"/>
      <c r="AH112" s="200"/>
      <c r="AI112" s="200"/>
      <c r="AJ112" s="200"/>
      <c r="AK112" s="200"/>
      <c r="AL112" s="200"/>
      <c r="AM112" s="200"/>
      <c r="AN112" s="200"/>
      <c r="AO112" s="200"/>
      <c r="AP112" s="200"/>
      <c r="AQ112" s="200"/>
      <c r="AR112" s="200"/>
      <c r="AS112" s="200"/>
      <c r="AT112" s="200"/>
      <c r="AU112" s="200"/>
      <c r="AV112" s="200"/>
      <c r="AW112" s="200"/>
      <c r="AX112" s="200"/>
      <c r="AY112" s="200"/>
      <c r="AZ112" s="200"/>
      <c r="BA112" s="200"/>
      <c r="BB112" s="200"/>
      <c r="BC112" s="200"/>
      <c r="BD112" s="270"/>
    </row>
    <row r="113" spans="1:56" hidden="1" x14ac:dyDescent="0.2">
      <c r="A113" s="200"/>
      <c r="B113" s="200"/>
      <c r="C113" s="200"/>
      <c r="D113" s="200"/>
      <c r="E113" s="200"/>
      <c r="F113" s="200"/>
      <c r="G113" s="200"/>
      <c r="H113" s="200"/>
      <c r="I113" s="200"/>
      <c r="J113" s="183"/>
      <c r="K113" s="200"/>
      <c r="L113" s="183"/>
      <c r="M113" s="200"/>
      <c r="N113" s="200"/>
      <c r="O113" s="200"/>
      <c r="P113" s="200"/>
      <c r="Q113" s="200"/>
      <c r="R113" s="200"/>
      <c r="S113" s="200"/>
      <c r="T113" s="200"/>
      <c r="U113" s="200"/>
      <c r="V113" s="200"/>
      <c r="W113" s="200"/>
      <c r="X113" s="200"/>
      <c r="Y113" s="200"/>
      <c r="Z113" s="183"/>
      <c r="AA113" s="183"/>
      <c r="AB113" s="183"/>
      <c r="AC113" s="183"/>
      <c r="AD113" s="183"/>
      <c r="AE113" s="200"/>
      <c r="AF113" s="200"/>
      <c r="AG113" s="200"/>
      <c r="AH113" s="200"/>
      <c r="AI113" s="200"/>
      <c r="AJ113" s="200"/>
      <c r="AK113" s="200"/>
      <c r="AL113" s="200"/>
      <c r="AM113" s="200"/>
      <c r="AN113" s="200"/>
      <c r="AO113" s="200"/>
      <c r="AP113" s="200"/>
      <c r="AQ113" s="200"/>
      <c r="AR113" s="200"/>
      <c r="AS113" s="200"/>
      <c r="AT113" s="200"/>
      <c r="AU113" s="200"/>
      <c r="AV113" s="200"/>
      <c r="AW113" s="200"/>
      <c r="AX113" s="200"/>
      <c r="AY113" s="200"/>
      <c r="AZ113" s="200"/>
      <c r="BA113" s="200"/>
      <c r="BB113" s="200"/>
      <c r="BC113" s="200"/>
      <c r="BD113" s="270"/>
    </row>
    <row r="114" spans="1:56" hidden="1" x14ac:dyDescent="0.2">
      <c r="A114" s="200"/>
      <c r="B114" s="200"/>
      <c r="C114" s="200"/>
      <c r="D114" s="200"/>
      <c r="E114" s="200"/>
      <c r="F114" s="200"/>
      <c r="G114" s="200"/>
      <c r="H114" s="200"/>
      <c r="I114" s="200"/>
      <c r="J114" s="183"/>
      <c r="K114" s="200"/>
      <c r="L114" s="183"/>
      <c r="M114" s="200"/>
      <c r="N114" s="200"/>
      <c r="O114" s="200"/>
      <c r="P114" s="200"/>
      <c r="Q114" s="200"/>
      <c r="R114" s="200"/>
      <c r="S114" s="200"/>
      <c r="T114" s="200"/>
      <c r="U114" s="200"/>
      <c r="V114" s="200"/>
      <c r="W114" s="200"/>
      <c r="X114" s="200"/>
      <c r="Y114" s="200"/>
      <c r="Z114" s="183"/>
      <c r="AA114" s="183"/>
      <c r="AB114" s="183"/>
      <c r="AC114" s="183"/>
      <c r="AD114" s="183"/>
      <c r="AE114" s="200"/>
      <c r="AF114" s="200"/>
      <c r="AG114" s="200"/>
      <c r="AH114" s="200"/>
      <c r="AI114" s="200"/>
      <c r="AJ114" s="200"/>
      <c r="AK114" s="200"/>
      <c r="AL114" s="200"/>
      <c r="AM114" s="200"/>
      <c r="AN114" s="200"/>
      <c r="AO114" s="200"/>
      <c r="AP114" s="200"/>
      <c r="AQ114" s="200"/>
      <c r="AR114" s="200"/>
      <c r="AS114" s="200"/>
      <c r="AT114" s="200"/>
      <c r="AU114" s="200"/>
      <c r="AV114" s="200"/>
      <c r="AW114" s="200"/>
      <c r="AX114" s="200"/>
      <c r="AY114" s="200"/>
      <c r="AZ114" s="200"/>
      <c r="BA114" s="200"/>
      <c r="BB114" s="200"/>
      <c r="BC114" s="200"/>
      <c r="BD114" s="270"/>
    </row>
    <row r="115" spans="1:56" hidden="1" x14ac:dyDescent="0.2">
      <c r="A115" s="200"/>
      <c r="B115" s="200"/>
      <c r="C115" s="200"/>
      <c r="D115" s="200"/>
      <c r="E115" s="200"/>
      <c r="F115" s="200"/>
      <c r="G115" s="200"/>
      <c r="H115" s="200"/>
      <c r="I115" s="200"/>
      <c r="J115" s="183"/>
      <c r="K115" s="200"/>
      <c r="L115" s="183"/>
      <c r="M115" s="200"/>
      <c r="N115" s="200"/>
      <c r="O115" s="200"/>
      <c r="P115" s="200"/>
      <c r="Q115" s="200"/>
      <c r="R115" s="200"/>
      <c r="S115" s="200"/>
      <c r="T115" s="200"/>
      <c r="U115" s="200"/>
      <c r="V115" s="200"/>
      <c r="W115" s="200"/>
      <c r="X115" s="200"/>
      <c r="Y115" s="200"/>
      <c r="Z115" s="183"/>
      <c r="AA115" s="183"/>
      <c r="AB115" s="183"/>
      <c r="AC115" s="183"/>
      <c r="AD115" s="183"/>
      <c r="AE115" s="200"/>
      <c r="AF115" s="200"/>
      <c r="AG115" s="200"/>
      <c r="AH115" s="200"/>
      <c r="AI115" s="200"/>
      <c r="AJ115" s="200"/>
      <c r="AK115" s="200"/>
      <c r="AL115" s="200"/>
      <c r="AM115" s="200"/>
      <c r="AN115" s="200"/>
      <c r="AO115" s="200"/>
      <c r="AP115" s="200"/>
      <c r="AQ115" s="200"/>
      <c r="AR115" s="200"/>
      <c r="AS115" s="200"/>
      <c r="AT115" s="200"/>
      <c r="AU115" s="200"/>
      <c r="AV115" s="200"/>
      <c r="AW115" s="200"/>
      <c r="AX115" s="200"/>
      <c r="AY115" s="200"/>
      <c r="AZ115" s="200"/>
      <c r="BA115" s="200"/>
      <c r="BB115" s="200"/>
      <c r="BC115" s="200"/>
      <c r="BD115" s="270"/>
    </row>
    <row r="116" spans="1:56" hidden="1" x14ac:dyDescent="0.2">
      <c r="A116" s="200"/>
      <c r="B116" s="200"/>
      <c r="C116" s="200"/>
      <c r="D116" s="200"/>
      <c r="E116" s="200"/>
      <c r="F116" s="200"/>
      <c r="G116" s="200"/>
      <c r="H116" s="200"/>
      <c r="I116" s="200"/>
      <c r="J116" s="183"/>
      <c r="K116" s="200"/>
      <c r="L116" s="183"/>
      <c r="M116" s="200"/>
      <c r="N116" s="200"/>
      <c r="O116" s="200"/>
      <c r="P116" s="200"/>
      <c r="Q116" s="200"/>
      <c r="R116" s="200"/>
      <c r="S116" s="200"/>
      <c r="T116" s="200"/>
      <c r="U116" s="200"/>
      <c r="V116" s="200"/>
      <c r="W116" s="200"/>
      <c r="X116" s="200"/>
      <c r="Y116" s="200"/>
      <c r="Z116" s="183"/>
      <c r="AA116" s="183"/>
      <c r="AB116" s="183"/>
      <c r="AC116" s="183"/>
      <c r="AD116" s="183"/>
      <c r="AE116" s="200"/>
      <c r="AF116" s="200"/>
      <c r="AG116" s="200"/>
      <c r="AH116" s="200"/>
      <c r="AI116" s="200"/>
      <c r="AJ116" s="200"/>
      <c r="AK116" s="200"/>
      <c r="AL116" s="200"/>
      <c r="AM116" s="200"/>
      <c r="AN116" s="200"/>
      <c r="AO116" s="200"/>
      <c r="AP116" s="200"/>
      <c r="AQ116" s="200"/>
      <c r="AR116" s="200"/>
      <c r="AS116" s="200"/>
      <c r="AT116" s="200"/>
      <c r="AU116" s="200"/>
      <c r="AV116" s="200"/>
      <c r="AW116" s="200"/>
      <c r="AX116" s="200"/>
      <c r="AY116" s="200"/>
      <c r="AZ116" s="200"/>
      <c r="BA116" s="200"/>
      <c r="BB116" s="200"/>
      <c r="BC116" s="200"/>
      <c r="BD116" s="270"/>
    </row>
    <row r="117" spans="1:56" hidden="1" x14ac:dyDescent="0.2">
      <c r="A117" s="200"/>
      <c r="B117" s="200"/>
      <c r="C117" s="200"/>
      <c r="D117" s="200"/>
      <c r="E117" s="200"/>
      <c r="F117" s="200"/>
      <c r="G117" s="200"/>
      <c r="H117" s="200"/>
      <c r="I117" s="200"/>
      <c r="J117" s="183"/>
      <c r="K117" s="200"/>
      <c r="L117" s="183"/>
      <c r="M117" s="200"/>
      <c r="N117" s="200"/>
      <c r="O117" s="200"/>
      <c r="P117" s="200"/>
      <c r="Q117" s="200"/>
      <c r="R117" s="200"/>
      <c r="S117" s="200"/>
      <c r="T117" s="200"/>
      <c r="U117" s="200"/>
      <c r="V117" s="200"/>
      <c r="W117" s="200"/>
      <c r="X117" s="200"/>
      <c r="Y117" s="200"/>
      <c r="Z117" s="183"/>
      <c r="AA117" s="183"/>
      <c r="AB117" s="183"/>
      <c r="AC117" s="183"/>
      <c r="AD117" s="183"/>
      <c r="AE117" s="200"/>
      <c r="AF117" s="200"/>
      <c r="AG117" s="200"/>
      <c r="AH117" s="200"/>
      <c r="AI117" s="200"/>
      <c r="AJ117" s="200"/>
      <c r="AK117" s="200"/>
      <c r="AL117" s="200"/>
      <c r="AM117" s="200"/>
      <c r="AN117" s="200"/>
      <c r="AO117" s="200"/>
      <c r="AP117" s="200"/>
      <c r="AQ117" s="200"/>
      <c r="AR117" s="200"/>
      <c r="AS117" s="200"/>
      <c r="AT117" s="200"/>
      <c r="AU117" s="200"/>
      <c r="AV117" s="200"/>
      <c r="AW117" s="200"/>
      <c r="AX117" s="200"/>
      <c r="AY117" s="200"/>
      <c r="AZ117" s="200"/>
      <c r="BA117" s="200"/>
      <c r="BB117" s="200"/>
      <c r="BC117" s="200"/>
      <c r="BD117" s="270"/>
    </row>
    <row r="118" spans="1:56" hidden="1" x14ac:dyDescent="0.2">
      <c r="A118" s="200"/>
      <c r="B118" s="200"/>
      <c r="C118" s="200"/>
      <c r="D118" s="200"/>
      <c r="E118" s="200"/>
      <c r="F118" s="200"/>
      <c r="G118" s="200"/>
      <c r="H118" s="200"/>
      <c r="I118" s="200"/>
      <c r="J118" s="183"/>
      <c r="K118" s="200"/>
      <c r="L118" s="183"/>
      <c r="M118" s="200"/>
      <c r="N118" s="200"/>
      <c r="O118" s="200"/>
      <c r="P118" s="200"/>
      <c r="Q118" s="200"/>
      <c r="R118" s="200"/>
      <c r="S118" s="200"/>
      <c r="T118" s="200"/>
      <c r="U118" s="200"/>
      <c r="V118" s="200"/>
      <c r="W118" s="200"/>
      <c r="X118" s="200"/>
      <c r="Y118" s="200"/>
      <c r="Z118" s="183"/>
      <c r="AA118" s="183"/>
      <c r="AB118" s="183"/>
      <c r="AC118" s="183"/>
      <c r="AD118" s="183"/>
      <c r="AE118" s="200"/>
      <c r="AF118" s="200"/>
      <c r="AG118" s="200"/>
      <c r="AH118" s="200"/>
      <c r="AI118" s="200"/>
      <c r="AJ118" s="200"/>
      <c r="AK118" s="200"/>
      <c r="AL118" s="200"/>
      <c r="AM118" s="200"/>
      <c r="AN118" s="200"/>
      <c r="AO118" s="200"/>
      <c r="AP118" s="200"/>
      <c r="AQ118" s="200"/>
      <c r="AR118" s="200"/>
      <c r="AS118" s="200"/>
      <c r="AT118" s="200"/>
      <c r="AU118" s="200"/>
      <c r="AV118" s="200"/>
      <c r="AW118" s="200"/>
      <c r="AX118" s="200"/>
      <c r="AY118" s="200"/>
      <c r="AZ118" s="200"/>
      <c r="BA118" s="200"/>
      <c r="BB118" s="200"/>
      <c r="BC118" s="200"/>
      <c r="BD118" s="270"/>
    </row>
    <row r="119" spans="1:56" hidden="1" x14ac:dyDescent="0.2">
      <c r="A119" s="200"/>
      <c r="B119" s="200"/>
      <c r="C119" s="200"/>
      <c r="D119" s="200"/>
      <c r="E119" s="200"/>
      <c r="F119" s="200"/>
      <c r="G119" s="200"/>
      <c r="H119" s="200"/>
      <c r="I119" s="200"/>
      <c r="J119" s="183"/>
      <c r="K119" s="200"/>
      <c r="L119" s="183"/>
      <c r="M119" s="200"/>
      <c r="N119" s="200"/>
      <c r="O119" s="200"/>
      <c r="P119" s="200"/>
      <c r="Q119" s="200"/>
      <c r="R119" s="200"/>
      <c r="S119" s="200"/>
      <c r="T119" s="200"/>
      <c r="U119" s="200"/>
      <c r="V119" s="200"/>
      <c r="W119" s="200"/>
      <c r="X119" s="200"/>
      <c r="Y119" s="200"/>
      <c r="Z119" s="183"/>
      <c r="AA119" s="183"/>
      <c r="AB119" s="183"/>
      <c r="AC119" s="183"/>
      <c r="AD119" s="183"/>
      <c r="AE119" s="200"/>
      <c r="AF119" s="200"/>
      <c r="AG119" s="200"/>
      <c r="AH119" s="200"/>
      <c r="AI119" s="200"/>
      <c r="AJ119" s="200"/>
      <c r="AK119" s="200"/>
      <c r="AL119" s="200"/>
      <c r="AM119" s="200"/>
      <c r="AN119" s="200"/>
      <c r="AO119" s="200"/>
      <c r="AP119" s="200"/>
      <c r="AQ119" s="200"/>
      <c r="AR119" s="200"/>
      <c r="AS119" s="200"/>
      <c r="AT119" s="200"/>
      <c r="AU119" s="200"/>
      <c r="AV119" s="200"/>
      <c r="AW119" s="200"/>
      <c r="AX119" s="200"/>
      <c r="AY119" s="200"/>
      <c r="AZ119" s="200"/>
      <c r="BA119" s="200"/>
      <c r="BB119" s="200"/>
      <c r="BC119" s="200"/>
      <c r="BD119" s="270"/>
    </row>
    <row r="120" spans="1:56" hidden="1" x14ac:dyDescent="0.2">
      <c r="A120" s="200"/>
      <c r="B120" s="200"/>
      <c r="C120" s="200"/>
      <c r="D120" s="200"/>
      <c r="E120" s="200"/>
      <c r="F120" s="200"/>
      <c r="G120" s="200"/>
      <c r="H120" s="200"/>
      <c r="I120" s="200"/>
      <c r="J120" s="183"/>
      <c r="K120" s="200"/>
      <c r="L120" s="183"/>
      <c r="M120" s="200"/>
      <c r="N120" s="200"/>
      <c r="O120" s="200"/>
      <c r="P120" s="200"/>
      <c r="Q120" s="200"/>
      <c r="R120" s="200"/>
      <c r="S120" s="200"/>
      <c r="T120" s="200"/>
      <c r="U120" s="200"/>
      <c r="V120" s="200"/>
      <c r="W120" s="200"/>
      <c r="X120" s="200"/>
      <c r="Y120" s="200"/>
      <c r="Z120" s="183"/>
      <c r="AA120" s="183"/>
      <c r="AB120" s="183"/>
      <c r="AC120" s="183"/>
      <c r="AD120" s="183"/>
      <c r="AE120" s="200"/>
      <c r="AF120" s="200"/>
      <c r="AG120" s="200"/>
      <c r="AH120" s="200"/>
      <c r="AI120" s="200"/>
      <c r="AJ120" s="200"/>
      <c r="AK120" s="200"/>
      <c r="AL120" s="200"/>
      <c r="AM120" s="200"/>
      <c r="AN120" s="200"/>
      <c r="AO120" s="200"/>
      <c r="AP120" s="200"/>
      <c r="AQ120" s="200"/>
      <c r="AR120" s="200"/>
      <c r="AS120" s="200"/>
      <c r="AT120" s="200"/>
      <c r="AU120" s="200"/>
      <c r="AV120" s="200"/>
      <c r="AW120" s="200"/>
      <c r="AX120" s="200"/>
      <c r="AY120" s="200"/>
      <c r="AZ120" s="200"/>
      <c r="BA120" s="200"/>
      <c r="BB120" s="200"/>
      <c r="BC120" s="200"/>
      <c r="BD120" s="270"/>
    </row>
    <row r="121" spans="1:56" hidden="1" x14ac:dyDescent="0.2">
      <c r="A121" s="200"/>
      <c r="B121" s="200"/>
      <c r="C121" s="200"/>
      <c r="D121" s="200"/>
      <c r="E121" s="200"/>
      <c r="F121" s="200"/>
      <c r="G121" s="200"/>
      <c r="H121" s="200"/>
      <c r="I121" s="200"/>
      <c r="J121" s="183"/>
      <c r="K121" s="200"/>
      <c r="L121" s="183"/>
      <c r="M121" s="200"/>
      <c r="N121" s="200"/>
      <c r="O121" s="200"/>
      <c r="P121" s="200"/>
      <c r="Q121" s="200"/>
      <c r="R121" s="200"/>
      <c r="S121" s="200"/>
      <c r="T121" s="200"/>
      <c r="U121" s="200"/>
      <c r="V121" s="200"/>
      <c r="W121" s="200"/>
      <c r="X121" s="200"/>
      <c r="Y121" s="200"/>
      <c r="Z121" s="183"/>
      <c r="AA121" s="183"/>
      <c r="AB121" s="183"/>
      <c r="AC121" s="183"/>
      <c r="AD121" s="183"/>
      <c r="AE121" s="200"/>
      <c r="AF121" s="200"/>
      <c r="AG121" s="200"/>
      <c r="AH121" s="200"/>
      <c r="AI121" s="200"/>
      <c r="AJ121" s="200"/>
      <c r="AK121" s="200"/>
      <c r="AL121" s="200"/>
      <c r="AM121" s="200"/>
      <c r="AN121" s="200"/>
      <c r="AO121" s="200"/>
      <c r="AP121" s="200"/>
      <c r="AQ121" s="200"/>
      <c r="AR121" s="200"/>
      <c r="AS121" s="200"/>
      <c r="AT121" s="200"/>
      <c r="AU121" s="200"/>
      <c r="AV121" s="200"/>
      <c r="AW121" s="200"/>
      <c r="AX121" s="200"/>
      <c r="AY121" s="200"/>
      <c r="AZ121" s="200"/>
      <c r="BA121" s="200"/>
      <c r="BB121" s="200"/>
      <c r="BC121" s="200"/>
      <c r="BD121" s="270"/>
    </row>
    <row r="122" spans="1:56" hidden="1" x14ac:dyDescent="0.2">
      <c r="A122" s="200"/>
      <c r="B122" s="200"/>
      <c r="C122" s="200"/>
      <c r="D122" s="200"/>
      <c r="E122" s="200"/>
      <c r="F122" s="200"/>
      <c r="G122" s="200"/>
      <c r="H122" s="200"/>
      <c r="I122" s="200"/>
      <c r="J122" s="200"/>
      <c r="K122" s="200"/>
      <c r="L122" s="200"/>
      <c r="M122" s="200"/>
      <c r="N122" s="200"/>
      <c r="O122" s="200"/>
      <c r="P122" s="200"/>
      <c r="Q122" s="200"/>
      <c r="R122" s="200"/>
      <c r="S122" s="200"/>
      <c r="T122" s="200"/>
      <c r="U122" s="200"/>
      <c r="V122" s="200"/>
      <c r="W122" s="200"/>
      <c r="X122" s="200"/>
      <c r="Y122" s="200"/>
      <c r="Z122" s="200"/>
      <c r="AA122" s="200"/>
      <c r="AB122" s="200"/>
      <c r="AC122" s="200"/>
      <c r="AD122" s="200"/>
      <c r="AE122" s="200"/>
      <c r="AF122" s="200"/>
      <c r="AG122" s="200"/>
      <c r="AH122" s="200"/>
      <c r="AI122" s="200"/>
      <c r="AJ122" s="200"/>
      <c r="AK122" s="200"/>
      <c r="AL122" s="200"/>
      <c r="AM122" s="200"/>
      <c r="AN122" s="200"/>
      <c r="AO122" s="200"/>
      <c r="AP122" s="200"/>
      <c r="AQ122" s="200"/>
      <c r="AR122" s="200"/>
      <c r="AS122" s="200"/>
      <c r="AT122" s="200"/>
      <c r="AU122" s="200"/>
      <c r="AV122" s="200"/>
      <c r="AW122" s="200"/>
      <c r="AX122" s="200"/>
      <c r="AY122" s="200"/>
      <c r="AZ122" s="200"/>
      <c r="BA122" s="200"/>
      <c r="BB122" s="200"/>
      <c r="BC122" s="200"/>
      <c r="BD122" s="270"/>
    </row>
    <row r="123" spans="1:56" hidden="1" x14ac:dyDescent="0.2">
      <c r="A123" s="200"/>
      <c r="B123" s="200"/>
      <c r="C123" s="200"/>
      <c r="D123" s="200"/>
      <c r="E123" s="200"/>
      <c r="F123" s="200"/>
      <c r="G123" s="200"/>
      <c r="H123" s="200"/>
      <c r="I123" s="200"/>
      <c r="J123" s="183"/>
      <c r="K123" s="200"/>
      <c r="L123" s="183"/>
      <c r="M123" s="200"/>
      <c r="N123" s="200"/>
      <c r="O123" s="200"/>
      <c r="P123" s="200"/>
      <c r="Q123" s="200"/>
      <c r="R123" s="200"/>
      <c r="S123" s="200"/>
      <c r="T123" s="200"/>
      <c r="U123" s="200"/>
      <c r="V123" s="200"/>
      <c r="W123" s="200"/>
      <c r="X123" s="200"/>
      <c r="Y123" s="200"/>
      <c r="Z123" s="183"/>
      <c r="AA123" s="183"/>
      <c r="AB123" s="183"/>
      <c r="AC123" s="183"/>
      <c r="AD123" s="183"/>
      <c r="AE123" s="200"/>
      <c r="AF123" s="200"/>
      <c r="AG123" s="200"/>
      <c r="AH123" s="200"/>
      <c r="AI123" s="200"/>
      <c r="AJ123" s="200"/>
      <c r="AK123" s="200"/>
      <c r="AL123" s="200"/>
      <c r="AM123" s="200"/>
      <c r="AN123" s="200"/>
      <c r="AO123" s="200"/>
      <c r="AP123" s="200"/>
      <c r="AQ123" s="200"/>
      <c r="AR123" s="200"/>
      <c r="AS123" s="200"/>
      <c r="AT123" s="200"/>
      <c r="AU123" s="200"/>
      <c r="AV123" s="200"/>
      <c r="AW123" s="200"/>
      <c r="AX123" s="200"/>
      <c r="AY123" s="200"/>
      <c r="AZ123" s="200"/>
      <c r="BA123" s="200"/>
      <c r="BB123" s="200"/>
      <c r="BC123" s="200"/>
      <c r="BD123" s="270"/>
    </row>
    <row r="124" spans="1:56" hidden="1" x14ac:dyDescent="0.2">
      <c r="A124" s="200"/>
      <c r="B124" s="200"/>
      <c r="C124" s="200"/>
      <c r="D124" s="200"/>
      <c r="E124" s="200"/>
      <c r="F124" s="200"/>
      <c r="G124" s="200"/>
      <c r="H124" s="200"/>
      <c r="I124" s="200"/>
      <c r="J124" s="183"/>
      <c r="K124" s="200"/>
      <c r="L124" s="183"/>
      <c r="M124" s="200"/>
      <c r="N124" s="200"/>
      <c r="O124" s="200"/>
      <c r="P124" s="200"/>
      <c r="Q124" s="200"/>
      <c r="R124" s="200"/>
      <c r="S124" s="200"/>
      <c r="T124" s="200"/>
      <c r="U124" s="200"/>
      <c r="V124" s="200"/>
      <c r="W124" s="200"/>
      <c r="X124" s="200"/>
      <c r="Y124" s="200"/>
      <c r="Z124" s="183"/>
      <c r="AA124" s="183"/>
      <c r="AB124" s="183"/>
      <c r="AC124" s="183"/>
      <c r="AD124" s="183"/>
      <c r="AE124" s="200"/>
      <c r="AF124" s="200"/>
      <c r="AG124" s="200"/>
      <c r="AH124" s="200"/>
      <c r="AI124" s="200"/>
      <c r="AJ124" s="200"/>
      <c r="AK124" s="200"/>
      <c r="AL124" s="200"/>
      <c r="AM124" s="200"/>
      <c r="AN124" s="200"/>
      <c r="AO124" s="200"/>
      <c r="AP124" s="200"/>
      <c r="AQ124" s="200"/>
      <c r="AR124" s="200"/>
      <c r="AS124" s="200"/>
      <c r="AT124" s="200"/>
      <c r="AU124" s="200"/>
      <c r="AV124" s="200"/>
      <c r="AW124" s="200"/>
      <c r="AX124" s="200"/>
      <c r="AY124" s="200"/>
      <c r="AZ124" s="200"/>
      <c r="BA124" s="200"/>
      <c r="BB124" s="200"/>
      <c r="BC124" s="200"/>
      <c r="BD124" s="270"/>
    </row>
    <row r="125" spans="1:56" hidden="1" x14ac:dyDescent="0.2">
      <c r="A125" s="200"/>
      <c r="B125" s="200"/>
      <c r="C125" s="200"/>
      <c r="D125" s="200"/>
      <c r="E125" s="200"/>
      <c r="F125" s="200"/>
      <c r="G125" s="200"/>
      <c r="H125" s="200"/>
      <c r="I125" s="200"/>
      <c r="J125" s="183"/>
      <c r="K125" s="200"/>
      <c r="L125" s="183"/>
      <c r="M125" s="200"/>
      <c r="N125" s="200"/>
      <c r="O125" s="200"/>
      <c r="P125" s="200"/>
      <c r="Q125" s="200"/>
      <c r="R125" s="200"/>
      <c r="S125" s="200"/>
      <c r="T125" s="200"/>
      <c r="U125" s="200"/>
      <c r="V125" s="200"/>
      <c r="W125" s="200"/>
      <c r="X125" s="200"/>
      <c r="Y125" s="200"/>
      <c r="Z125" s="183"/>
      <c r="AA125" s="183"/>
      <c r="AB125" s="183"/>
      <c r="AC125" s="183"/>
      <c r="AD125" s="183"/>
      <c r="AE125" s="200"/>
      <c r="AF125" s="200"/>
      <c r="AG125" s="200"/>
      <c r="AH125" s="200"/>
      <c r="AI125" s="200"/>
      <c r="AJ125" s="200"/>
      <c r="AK125" s="200"/>
      <c r="AL125" s="200"/>
      <c r="AM125" s="200"/>
      <c r="AN125" s="200"/>
      <c r="AO125" s="200"/>
      <c r="AP125" s="200"/>
      <c r="AQ125" s="200"/>
      <c r="AR125" s="200"/>
      <c r="AS125" s="200"/>
      <c r="AT125" s="200"/>
      <c r="AU125" s="200"/>
      <c r="AV125" s="200"/>
      <c r="AW125" s="200"/>
      <c r="AX125" s="200"/>
      <c r="AY125" s="200"/>
      <c r="AZ125" s="200"/>
      <c r="BA125" s="200"/>
      <c r="BB125" s="200"/>
      <c r="BC125" s="200"/>
      <c r="BD125" s="270"/>
    </row>
    <row r="126" spans="1:56" hidden="1" x14ac:dyDescent="0.2">
      <c r="A126" s="200"/>
      <c r="B126" s="200"/>
      <c r="C126" s="200"/>
      <c r="D126" s="200"/>
      <c r="E126" s="200"/>
      <c r="F126" s="200"/>
      <c r="G126" s="200"/>
      <c r="H126" s="200"/>
      <c r="I126" s="200"/>
      <c r="J126" s="183"/>
      <c r="K126" s="200"/>
      <c r="L126" s="183"/>
      <c r="M126" s="200"/>
      <c r="N126" s="200"/>
      <c r="O126" s="200"/>
      <c r="P126" s="200"/>
      <c r="Q126" s="200"/>
      <c r="R126" s="200"/>
      <c r="S126" s="200"/>
      <c r="T126" s="200"/>
      <c r="U126" s="200"/>
      <c r="V126" s="200"/>
      <c r="W126" s="200"/>
      <c r="X126" s="200"/>
      <c r="Y126" s="200"/>
      <c r="Z126" s="183"/>
      <c r="AA126" s="183"/>
      <c r="AB126" s="183"/>
      <c r="AC126" s="183"/>
      <c r="AD126" s="183"/>
      <c r="AE126" s="200"/>
      <c r="AF126" s="200"/>
      <c r="AG126" s="200"/>
      <c r="AH126" s="200"/>
      <c r="AI126" s="200"/>
      <c r="AJ126" s="200"/>
      <c r="AK126" s="200"/>
      <c r="AL126" s="200"/>
      <c r="AM126" s="200"/>
      <c r="AN126" s="200"/>
      <c r="AO126" s="200"/>
      <c r="AP126" s="200"/>
      <c r="AQ126" s="200"/>
      <c r="AR126" s="200"/>
      <c r="AS126" s="200"/>
      <c r="AT126" s="200"/>
      <c r="AU126" s="200"/>
      <c r="AV126" s="200"/>
      <c r="AW126" s="200"/>
      <c r="AX126" s="200"/>
      <c r="AY126" s="200"/>
      <c r="AZ126" s="200"/>
      <c r="BA126" s="200"/>
      <c r="BB126" s="200"/>
      <c r="BC126" s="200"/>
      <c r="BD126" s="270"/>
    </row>
    <row r="127" spans="1:56" hidden="1" x14ac:dyDescent="0.2">
      <c r="A127" s="200"/>
      <c r="B127" s="200"/>
      <c r="C127" s="200"/>
      <c r="D127" s="200"/>
      <c r="E127" s="200"/>
      <c r="F127" s="200"/>
      <c r="G127" s="200"/>
      <c r="H127" s="200"/>
      <c r="I127" s="200"/>
      <c r="J127" s="183"/>
      <c r="K127" s="200"/>
      <c r="L127" s="183"/>
      <c r="M127" s="200"/>
      <c r="N127" s="200"/>
      <c r="O127" s="200"/>
      <c r="P127" s="200"/>
      <c r="Q127" s="200"/>
      <c r="R127" s="200"/>
      <c r="S127" s="200"/>
      <c r="T127" s="200"/>
      <c r="U127" s="200"/>
      <c r="V127" s="200"/>
      <c r="W127" s="200"/>
      <c r="X127" s="200"/>
      <c r="Y127" s="200"/>
      <c r="Z127" s="183"/>
      <c r="AA127" s="183"/>
      <c r="AB127" s="183"/>
      <c r="AC127" s="183"/>
      <c r="AD127" s="183"/>
      <c r="AE127" s="200"/>
      <c r="AF127" s="200"/>
      <c r="AG127" s="200"/>
      <c r="AH127" s="200"/>
      <c r="AI127" s="200"/>
      <c r="AJ127" s="200"/>
      <c r="AK127" s="200"/>
      <c r="AL127" s="200"/>
      <c r="AM127" s="200"/>
      <c r="AN127" s="200"/>
      <c r="AO127" s="200"/>
      <c r="AP127" s="200"/>
      <c r="AQ127" s="200"/>
      <c r="AR127" s="200"/>
      <c r="AS127" s="200"/>
      <c r="AT127" s="200"/>
      <c r="AU127" s="200"/>
      <c r="AV127" s="200"/>
      <c r="AW127" s="200"/>
      <c r="AX127" s="200"/>
      <c r="AY127" s="200"/>
      <c r="AZ127" s="200"/>
      <c r="BA127" s="200"/>
      <c r="BB127" s="200"/>
      <c r="BC127" s="200"/>
      <c r="BD127" s="270"/>
    </row>
    <row r="128" spans="1:56" hidden="1" x14ac:dyDescent="0.2">
      <c r="A128" s="200"/>
      <c r="B128" s="200"/>
      <c r="C128" s="200"/>
      <c r="D128" s="200"/>
      <c r="E128" s="200"/>
      <c r="F128" s="200"/>
      <c r="G128" s="200"/>
      <c r="H128" s="200"/>
      <c r="I128" s="200"/>
      <c r="J128" s="183"/>
      <c r="K128" s="200"/>
      <c r="L128" s="183"/>
      <c r="M128" s="200"/>
      <c r="N128" s="200"/>
      <c r="O128" s="200"/>
      <c r="P128" s="200"/>
      <c r="Q128" s="200"/>
      <c r="R128" s="200"/>
      <c r="S128" s="200"/>
      <c r="T128" s="200"/>
      <c r="U128" s="200"/>
      <c r="V128" s="200"/>
      <c r="W128" s="200"/>
      <c r="X128" s="200"/>
      <c r="Y128" s="200"/>
      <c r="Z128" s="183"/>
      <c r="AA128" s="183"/>
      <c r="AB128" s="183"/>
      <c r="AC128" s="183"/>
      <c r="AD128" s="183"/>
      <c r="AE128" s="200"/>
      <c r="AF128" s="200"/>
      <c r="AG128" s="200"/>
      <c r="AH128" s="200"/>
      <c r="AI128" s="200"/>
      <c r="AJ128" s="200"/>
      <c r="AK128" s="200"/>
      <c r="AL128" s="200"/>
      <c r="AM128" s="200"/>
      <c r="AN128" s="200"/>
      <c r="AO128" s="200"/>
      <c r="AP128" s="200"/>
      <c r="AQ128" s="200"/>
      <c r="AR128" s="200"/>
      <c r="AS128" s="200"/>
      <c r="AT128" s="200"/>
      <c r="AU128" s="200"/>
      <c r="AV128" s="200"/>
      <c r="AW128" s="200"/>
      <c r="AX128" s="200"/>
      <c r="AY128" s="200"/>
      <c r="AZ128" s="200"/>
      <c r="BA128" s="200"/>
      <c r="BB128" s="200"/>
      <c r="BC128" s="200"/>
      <c r="BD128" s="270"/>
    </row>
    <row r="129" spans="1:56" hidden="1" x14ac:dyDescent="0.2">
      <c r="A129" s="200"/>
      <c r="B129" s="200"/>
      <c r="C129" s="200"/>
      <c r="D129" s="200"/>
      <c r="E129" s="200"/>
      <c r="F129" s="200"/>
      <c r="G129" s="200"/>
      <c r="H129" s="200"/>
      <c r="I129" s="200"/>
      <c r="J129" s="183"/>
      <c r="K129" s="200"/>
      <c r="L129" s="183"/>
      <c r="M129" s="200"/>
      <c r="N129" s="200"/>
      <c r="O129" s="200"/>
      <c r="P129" s="200"/>
      <c r="Q129" s="200"/>
      <c r="R129" s="200"/>
      <c r="S129" s="200"/>
      <c r="T129" s="200"/>
      <c r="U129" s="200"/>
      <c r="V129" s="200"/>
      <c r="W129" s="200"/>
      <c r="X129" s="200"/>
      <c r="Y129" s="200"/>
      <c r="Z129" s="183"/>
      <c r="AA129" s="183"/>
      <c r="AB129" s="183"/>
      <c r="AC129" s="183"/>
      <c r="AD129" s="183"/>
      <c r="AE129" s="200"/>
      <c r="AF129" s="200"/>
      <c r="AG129" s="200"/>
      <c r="AH129" s="200"/>
      <c r="AI129" s="200"/>
      <c r="AJ129" s="200"/>
      <c r="AK129" s="200"/>
      <c r="AL129" s="200"/>
      <c r="AM129" s="200"/>
      <c r="AN129" s="200"/>
      <c r="AO129" s="200"/>
      <c r="AP129" s="200"/>
      <c r="AQ129" s="200"/>
      <c r="AR129" s="200"/>
      <c r="AS129" s="200"/>
      <c r="AT129" s="200"/>
      <c r="AU129" s="200"/>
      <c r="AV129" s="200"/>
      <c r="AW129" s="200"/>
      <c r="AX129" s="200"/>
      <c r="AY129" s="200"/>
      <c r="AZ129" s="200"/>
      <c r="BA129" s="200"/>
      <c r="BB129" s="200"/>
      <c r="BC129" s="200"/>
      <c r="BD129" s="270"/>
    </row>
    <row r="130" spans="1:56" hidden="1" x14ac:dyDescent="0.2">
      <c r="A130" s="200"/>
      <c r="B130" s="200"/>
      <c r="C130" s="200"/>
      <c r="D130" s="200"/>
      <c r="E130" s="200"/>
      <c r="F130" s="200"/>
      <c r="G130" s="200"/>
      <c r="H130" s="200"/>
      <c r="I130" s="200"/>
      <c r="J130" s="183"/>
      <c r="K130" s="200"/>
      <c r="L130" s="183"/>
      <c r="M130" s="200"/>
      <c r="N130" s="200"/>
      <c r="O130" s="200"/>
      <c r="P130" s="200"/>
      <c r="Q130" s="200"/>
      <c r="R130" s="200"/>
      <c r="S130" s="200"/>
      <c r="T130" s="200"/>
      <c r="U130" s="200"/>
      <c r="V130" s="200"/>
      <c r="W130" s="200"/>
      <c r="X130" s="200"/>
      <c r="Y130" s="200"/>
      <c r="Z130" s="183"/>
      <c r="AA130" s="183"/>
      <c r="AB130" s="183"/>
      <c r="AC130" s="183"/>
      <c r="AD130" s="183"/>
      <c r="AE130" s="200"/>
      <c r="AF130" s="200"/>
      <c r="AG130" s="200"/>
      <c r="AH130" s="200"/>
      <c r="AI130" s="200"/>
      <c r="AJ130" s="200"/>
      <c r="AK130" s="200"/>
      <c r="AL130" s="200"/>
      <c r="AM130" s="200"/>
      <c r="AN130" s="200"/>
      <c r="AO130" s="200"/>
      <c r="AP130" s="200"/>
      <c r="AQ130" s="200"/>
      <c r="AR130" s="200"/>
      <c r="AS130" s="200"/>
      <c r="AT130" s="200"/>
      <c r="AU130" s="200"/>
      <c r="AV130" s="200"/>
      <c r="AW130" s="200"/>
      <c r="AX130" s="200"/>
      <c r="AY130" s="200"/>
      <c r="AZ130" s="200"/>
      <c r="BA130" s="200"/>
      <c r="BB130" s="200"/>
      <c r="BC130" s="200"/>
      <c r="BD130" s="270"/>
    </row>
    <row r="131" spans="1:56" hidden="1" x14ac:dyDescent="0.2">
      <c r="A131" s="200"/>
      <c r="B131" s="200"/>
      <c r="C131" s="200"/>
      <c r="D131" s="200"/>
      <c r="E131" s="200"/>
      <c r="F131" s="200"/>
      <c r="G131" s="200"/>
      <c r="H131" s="200"/>
      <c r="I131" s="200"/>
      <c r="J131" s="183"/>
      <c r="K131" s="200"/>
      <c r="L131" s="183"/>
      <c r="M131" s="200"/>
      <c r="N131" s="200"/>
      <c r="O131" s="200"/>
      <c r="P131" s="200"/>
      <c r="Q131" s="200"/>
      <c r="R131" s="200"/>
      <c r="S131" s="200"/>
      <c r="T131" s="200"/>
      <c r="U131" s="200"/>
      <c r="V131" s="200"/>
      <c r="W131" s="200"/>
      <c r="X131" s="200"/>
      <c r="Y131" s="200"/>
      <c r="Z131" s="183"/>
      <c r="AA131" s="183"/>
      <c r="AB131" s="183"/>
      <c r="AC131" s="183"/>
      <c r="AD131" s="183"/>
      <c r="AE131" s="200"/>
      <c r="AF131" s="200"/>
      <c r="AG131" s="200"/>
      <c r="AH131" s="200"/>
      <c r="AI131" s="200"/>
      <c r="AJ131" s="200"/>
      <c r="AK131" s="200"/>
      <c r="AL131" s="200"/>
      <c r="AM131" s="200"/>
      <c r="AN131" s="200"/>
      <c r="AO131" s="200"/>
      <c r="AP131" s="200"/>
      <c r="AQ131" s="200"/>
      <c r="AR131" s="200"/>
      <c r="AS131" s="200"/>
      <c r="AT131" s="200"/>
      <c r="AU131" s="200"/>
      <c r="AV131" s="200"/>
      <c r="AW131" s="200"/>
      <c r="AX131" s="200"/>
      <c r="AY131" s="200"/>
      <c r="AZ131" s="200"/>
      <c r="BA131" s="200"/>
      <c r="BB131" s="200"/>
      <c r="BC131" s="200"/>
      <c r="BD131" s="270"/>
    </row>
    <row r="132" spans="1:56" hidden="1" x14ac:dyDescent="0.2">
      <c r="A132" s="200"/>
      <c r="B132" s="200"/>
      <c r="C132" s="200"/>
      <c r="D132" s="200"/>
      <c r="E132" s="200"/>
      <c r="F132" s="200"/>
      <c r="G132" s="200"/>
      <c r="H132" s="200"/>
      <c r="I132" s="200"/>
      <c r="J132" s="183"/>
      <c r="K132" s="200"/>
      <c r="L132" s="183"/>
      <c r="M132" s="200"/>
      <c r="N132" s="200"/>
      <c r="O132" s="200"/>
      <c r="P132" s="200"/>
      <c r="Q132" s="200"/>
      <c r="R132" s="200"/>
      <c r="S132" s="200"/>
      <c r="T132" s="200"/>
      <c r="U132" s="200"/>
      <c r="V132" s="200"/>
      <c r="W132" s="200"/>
      <c r="X132" s="200"/>
      <c r="Y132" s="200"/>
      <c r="Z132" s="183"/>
      <c r="AA132" s="183"/>
      <c r="AB132" s="183"/>
      <c r="AC132" s="183"/>
      <c r="AD132" s="183"/>
      <c r="AE132" s="200"/>
      <c r="AF132" s="200"/>
      <c r="AG132" s="200"/>
      <c r="AH132" s="200"/>
      <c r="AI132" s="200"/>
      <c r="AJ132" s="200"/>
      <c r="AK132" s="200"/>
      <c r="AL132" s="200"/>
      <c r="AM132" s="200"/>
      <c r="AN132" s="200"/>
      <c r="AO132" s="200"/>
      <c r="AP132" s="200"/>
      <c r="AQ132" s="200"/>
      <c r="AR132" s="200"/>
      <c r="AS132" s="200"/>
      <c r="AT132" s="200"/>
      <c r="AU132" s="200"/>
      <c r="AV132" s="200"/>
      <c r="AW132" s="200"/>
      <c r="AX132" s="200"/>
      <c r="AY132" s="200"/>
      <c r="AZ132" s="200"/>
      <c r="BA132" s="200"/>
      <c r="BB132" s="200"/>
      <c r="BC132" s="200"/>
      <c r="BD132" s="270"/>
    </row>
    <row r="133" spans="1:56" hidden="1" x14ac:dyDescent="0.2">
      <c r="A133" s="200"/>
      <c r="B133" s="200"/>
      <c r="C133" s="200"/>
      <c r="D133" s="200"/>
      <c r="E133" s="200"/>
      <c r="F133" s="200"/>
      <c r="G133" s="200"/>
      <c r="H133" s="200"/>
      <c r="I133" s="200"/>
      <c r="J133" s="183"/>
      <c r="K133" s="200"/>
      <c r="L133" s="183"/>
      <c r="M133" s="200"/>
      <c r="N133" s="200"/>
      <c r="O133" s="200"/>
      <c r="P133" s="200"/>
      <c r="Q133" s="200"/>
      <c r="R133" s="200"/>
      <c r="S133" s="200"/>
      <c r="T133" s="200"/>
      <c r="U133" s="200"/>
      <c r="V133" s="200"/>
      <c r="W133" s="200"/>
      <c r="X133" s="200"/>
      <c r="Y133" s="200"/>
      <c r="Z133" s="183"/>
      <c r="AA133" s="183"/>
      <c r="AB133" s="183"/>
      <c r="AC133" s="183"/>
      <c r="AD133" s="183"/>
      <c r="AE133" s="200"/>
      <c r="AF133" s="200"/>
      <c r="AG133" s="200"/>
      <c r="AH133" s="200"/>
      <c r="AI133" s="200"/>
      <c r="AJ133" s="200"/>
      <c r="AK133" s="200"/>
      <c r="AL133" s="200"/>
      <c r="AM133" s="200"/>
      <c r="AN133" s="200"/>
      <c r="AO133" s="200"/>
      <c r="AP133" s="200"/>
      <c r="AQ133" s="200"/>
      <c r="AR133" s="200"/>
      <c r="AS133" s="200"/>
      <c r="AT133" s="200"/>
      <c r="AU133" s="200"/>
      <c r="AV133" s="200"/>
      <c r="AW133" s="200"/>
      <c r="AX133" s="200"/>
      <c r="AY133" s="200"/>
      <c r="AZ133" s="200"/>
      <c r="BA133" s="200"/>
      <c r="BB133" s="200"/>
      <c r="BC133" s="200"/>
      <c r="BD133" s="270"/>
    </row>
    <row r="134" spans="1:56" hidden="1" x14ac:dyDescent="0.2">
      <c r="A134" s="200"/>
      <c r="B134" s="200"/>
      <c r="C134" s="200"/>
      <c r="D134" s="200"/>
      <c r="E134" s="200"/>
      <c r="F134" s="200"/>
      <c r="G134" s="200"/>
      <c r="H134" s="200"/>
      <c r="I134" s="200"/>
      <c r="J134" s="183"/>
      <c r="K134" s="200"/>
      <c r="L134" s="183"/>
      <c r="M134" s="200"/>
      <c r="N134" s="200"/>
      <c r="O134" s="200"/>
      <c r="P134" s="200"/>
      <c r="Q134" s="200"/>
      <c r="R134" s="200"/>
      <c r="S134" s="200"/>
      <c r="T134" s="200"/>
      <c r="U134" s="200"/>
      <c r="V134" s="200"/>
      <c r="W134" s="200"/>
      <c r="X134" s="200"/>
      <c r="Y134" s="200"/>
      <c r="Z134" s="183"/>
      <c r="AA134" s="183"/>
      <c r="AB134" s="183"/>
      <c r="AC134" s="183"/>
      <c r="AD134" s="183"/>
      <c r="AE134" s="200"/>
      <c r="AF134" s="200"/>
      <c r="AG134" s="200"/>
      <c r="AH134" s="200"/>
      <c r="AI134" s="200"/>
      <c r="AJ134" s="200"/>
      <c r="AK134" s="200"/>
      <c r="AL134" s="200"/>
      <c r="AM134" s="200"/>
      <c r="AN134" s="200"/>
      <c r="AO134" s="200"/>
      <c r="AP134" s="200"/>
      <c r="AQ134" s="200"/>
      <c r="AR134" s="200"/>
      <c r="AS134" s="200"/>
      <c r="AT134" s="200"/>
      <c r="AU134" s="200"/>
      <c r="AV134" s="200"/>
      <c r="AW134" s="200"/>
      <c r="AX134" s="200"/>
      <c r="AY134" s="200"/>
      <c r="AZ134" s="200"/>
      <c r="BA134" s="200"/>
      <c r="BB134" s="200"/>
      <c r="BC134" s="200"/>
      <c r="BD134" s="270"/>
    </row>
    <row r="135" spans="1:56" hidden="1" x14ac:dyDescent="0.2">
      <c r="A135" s="200"/>
      <c r="B135" s="200"/>
      <c r="C135" s="200"/>
      <c r="D135" s="200"/>
      <c r="E135" s="200"/>
      <c r="F135" s="200"/>
      <c r="G135" s="200"/>
      <c r="H135" s="200"/>
      <c r="I135" s="200"/>
      <c r="J135" s="183"/>
      <c r="K135" s="200"/>
      <c r="L135" s="183"/>
      <c r="M135" s="200"/>
      <c r="N135" s="200"/>
      <c r="O135" s="200"/>
      <c r="P135" s="200"/>
      <c r="Q135" s="200"/>
      <c r="R135" s="200"/>
      <c r="S135" s="200"/>
      <c r="T135" s="200"/>
      <c r="U135" s="200"/>
      <c r="V135" s="200"/>
      <c r="W135" s="200"/>
      <c r="X135" s="200"/>
      <c r="Y135" s="200"/>
      <c r="Z135" s="183"/>
      <c r="AA135" s="183"/>
      <c r="AB135" s="183"/>
      <c r="AC135" s="183"/>
      <c r="AD135" s="183"/>
      <c r="AE135" s="200"/>
      <c r="AF135" s="200"/>
      <c r="AG135" s="200"/>
      <c r="AH135" s="200"/>
      <c r="AI135" s="200"/>
      <c r="AJ135" s="200"/>
      <c r="AK135" s="200"/>
      <c r="AL135" s="200"/>
      <c r="AM135" s="200"/>
      <c r="AN135" s="200"/>
      <c r="AO135" s="200"/>
      <c r="AP135" s="200"/>
      <c r="AQ135" s="200"/>
      <c r="AR135" s="200"/>
      <c r="AS135" s="200"/>
      <c r="AT135" s="200"/>
      <c r="AU135" s="200"/>
      <c r="AV135" s="200"/>
      <c r="AW135" s="200"/>
      <c r="AX135" s="200"/>
      <c r="AY135" s="200"/>
      <c r="AZ135" s="200"/>
      <c r="BA135" s="200"/>
      <c r="BB135" s="200"/>
      <c r="BC135" s="200"/>
      <c r="BD135" s="270"/>
    </row>
    <row r="136" spans="1:56" hidden="1" x14ac:dyDescent="0.2">
      <c r="A136" s="200"/>
      <c r="B136" s="200"/>
      <c r="C136" s="200"/>
      <c r="D136" s="200"/>
      <c r="E136" s="200"/>
      <c r="F136" s="200"/>
      <c r="G136" s="200"/>
      <c r="H136" s="200"/>
      <c r="I136" s="200"/>
      <c r="J136" s="183"/>
      <c r="K136" s="200"/>
      <c r="L136" s="183"/>
      <c r="M136" s="200"/>
      <c r="N136" s="200"/>
      <c r="O136" s="200"/>
      <c r="P136" s="200"/>
      <c r="Q136" s="200"/>
      <c r="R136" s="200"/>
      <c r="S136" s="200"/>
      <c r="T136" s="200"/>
      <c r="U136" s="200"/>
      <c r="V136" s="200"/>
      <c r="W136" s="200"/>
      <c r="X136" s="200"/>
      <c r="Y136" s="200"/>
      <c r="Z136" s="183"/>
      <c r="AA136" s="183"/>
      <c r="AB136" s="183"/>
      <c r="AC136" s="183"/>
      <c r="AD136" s="183"/>
      <c r="AE136" s="200"/>
      <c r="AF136" s="200"/>
      <c r="AG136" s="200"/>
      <c r="AH136" s="200"/>
      <c r="AI136" s="200"/>
      <c r="AJ136" s="200"/>
      <c r="AK136" s="200"/>
      <c r="AL136" s="200"/>
      <c r="AM136" s="200"/>
      <c r="AN136" s="200"/>
      <c r="AO136" s="200"/>
      <c r="AP136" s="200"/>
      <c r="AQ136" s="200"/>
      <c r="AR136" s="200"/>
      <c r="AS136" s="200"/>
      <c r="AT136" s="200"/>
      <c r="AU136" s="200"/>
      <c r="AV136" s="200"/>
      <c r="AW136" s="200"/>
      <c r="AX136" s="200"/>
      <c r="AY136" s="200"/>
      <c r="AZ136" s="200"/>
      <c r="BA136" s="200"/>
      <c r="BB136" s="200"/>
      <c r="BC136" s="200"/>
      <c r="BD136" s="270"/>
    </row>
    <row r="137" spans="1:56" hidden="1" x14ac:dyDescent="0.2">
      <c r="A137" s="200"/>
      <c r="B137" s="200"/>
      <c r="C137" s="200"/>
      <c r="D137" s="200"/>
      <c r="E137" s="200"/>
      <c r="F137" s="200"/>
      <c r="G137" s="200"/>
      <c r="H137" s="200"/>
      <c r="I137" s="200"/>
      <c r="J137" s="183"/>
      <c r="K137" s="200"/>
      <c r="L137" s="183"/>
      <c r="M137" s="200"/>
      <c r="N137" s="200"/>
      <c r="O137" s="200"/>
      <c r="P137" s="200"/>
      <c r="Q137" s="200"/>
      <c r="R137" s="200"/>
      <c r="S137" s="200"/>
      <c r="T137" s="200"/>
      <c r="U137" s="200"/>
      <c r="V137" s="200"/>
      <c r="W137" s="200"/>
      <c r="X137" s="200"/>
      <c r="Y137" s="200"/>
      <c r="Z137" s="183"/>
      <c r="AA137" s="183"/>
      <c r="AB137" s="183"/>
      <c r="AC137" s="183"/>
      <c r="AD137" s="183"/>
      <c r="AE137" s="200"/>
      <c r="AF137" s="200"/>
      <c r="AG137" s="200"/>
      <c r="AH137" s="200"/>
      <c r="AI137" s="200"/>
      <c r="AJ137" s="200"/>
      <c r="AK137" s="200"/>
      <c r="AL137" s="200"/>
      <c r="AM137" s="200"/>
      <c r="AN137" s="200"/>
      <c r="AO137" s="200"/>
      <c r="AP137" s="200"/>
      <c r="AQ137" s="200"/>
      <c r="AR137" s="200"/>
      <c r="AS137" s="200"/>
      <c r="AT137" s="200"/>
      <c r="AU137" s="200"/>
      <c r="AV137" s="200"/>
      <c r="AW137" s="200"/>
      <c r="AX137" s="200"/>
      <c r="AY137" s="200"/>
      <c r="AZ137" s="200"/>
      <c r="BA137" s="200"/>
      <c r="BB137" s="200"/>
      <c r="BC137" s="200"/>
      <c r="BD137" s="270"/>
    </row>
    <row r="138" spans="1:56" x14ac:dyDescent="0.2">
      <c r="A138" s="270"/>
      <c r="B138" s="270"/>
      <c r="C138" s="270"/>
      <c r="D138" s="270"/>
      <c r="E138" s="270"/>
      <c r="F138" s="270"/>
      <c r="G138" s="270"/>
      <c r="H138" s="270"/>
      <c r="I138" s="270"/>
      <c r="J138" s="270"/>
      <c r="K138" s="270"/>
      <c r="L138" s="270"/>
      <c r="M138" s="270"/>
      <c r="N138" s="270"/>
      <c r="O138" s="270"/>
      <c r="P138" s="270"/>
      <c r="Q138" s="270"/>
      <c r="R138" s="270"/>
      <c r="S138" s="270"/>
      <c r="T138" s="270"/>
      <c r="U138" s="270"/>
      <c r="V138" s="270"/>
      <c r="W138" s="270"/>
      <c r="X138" s="270"/>
      <c r="Y138" s="270"/>
      <c r="Z138" s="270"/>
      <c r="AA138" s="270"/>
      <c r="AB138" s="270"/>
      <c r="AC138" s="270"/>
      <c r="AD138" s="270"/>
      <c r="AE138" s="270"/>
      <c r="AF138" s="270"/>
      <c r="AG138" s="270"/>
      <c r="AH138" s="270"/>
      <c r="AI138" s="270"/>
      <c r="AJ138" s="270"/>
      <c r="AK138" s="200"/>
      <c r="AL138" s="200"/>
      <c r="AM138" s="200"/>
      <c r="AN138" s="200"/>
      <c r="AO138" s="200"/>
      <c r="AP138" s="200"/>
      <c r="AQ138" s="200"/>
      <c r="AR138" s="200"/>
      <c r="AS138" s="200"/>
      <c r="AT138" s="200"/>
      <c r="AU138" s="200"/>
      <c r="AV138" s="200"/>
      <c r="AW138" s="200"/>
      <c r="AX138" s="200"/>
      <c r="AY138" s="200"/>
      <c r="AZ138" s="200"/>
      <c r="BA138" s="200"/>
      <c r="BB138" s="200"/>
      <c r="BC138" s="200"/>
      <c r="BD138" s="270"/>
    </row>
  </sheetData>
  <sheetProtection sheet="1" objects="1" scenarios="1"/>
  <mergeCells count="25">
    <mergeCell ref="E31:F32"/>
    <mergeCell ref="H31:I32"/>
    <mergeCell ref="E41:F43"/>
    <mergeCell ref="H41:I43"/>
    <mergeCell ref="O25:O26"/>
    <mergeCell ref="E39:F39"/>
    <mergeCell ref="H39:I39"/>
    <mergeCell ref="E33:F38"/>
    <mergeCell ref="H33:I38"/>
    <mergeCell ref="P25:P26"/>
    <mergeCell ref="N25:N26"/>
    <mergeCell ref="N29:P29"/>
    <mergeCell ref="N31:P31"/>
    <mergeCell ref="O36:O39"/>
    <mergeCell ref="O33:P34"/>
    <mergeCell ref="N35:N39"/>
    <mergeCell ref="E4:Q4"/>
    <mergeCell ref="E9:G9"/>
    <mergeCell ref="E23:F24"/>
    <mergeCell ref="H23:I24"/>
    <mergeCell ref="D12:J14"/>
    <mergeCell ref="L12:Q14"/>
    <mergeCell ref="E16:F16"/>
    <mergeCell ref="H16:I16"/>
    <mergeCell ref="E7:H7"/>
  </mergeCells>
  <conditionalFormatting sqref="E29:F29 H29:I29 E33:F38 H33:I38">
    <cfRule type="containsBlanks" dxfId="0" priority="1">
      <formula>LEN(TRIM(E29))=0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14E22-99D9-C04A-BE92-A06AE71F608D}">
  <sheetPr codeName="Sheet7"/>
  <dimension ref="A1:RY218"/>
  <sheetViews>
    <sheetView topLeftCell="H5" zoomScale="142" zoomScaleNormal="173" workbookViewId="0">
      <selection activeCell="L21" sqref="L21"/>
    </sheetView>
  </sheetViews>
  <sheetFormatPr baseColWidth="10" defaultRowHeight="28" customHeight="1" outlineLevelCol="1" x14ac:dyDescent="0.2"/>
  <cols>
    <col min="1" max="1" width="48.6640625" style="17" customWidth="1"/>
    <col min="2" max="2" width="24.5" style="12" hidden="1" customWidth="1" outlineLevel="1"/>
    <col min="3" max="3" width="30.6640625" style="3" hidden="1" customWidth="1" outlineLevel="1"/>
    <col min="4" max="4" width="50.83203125" style="3" bestFit="1" customWidth="1" collapsed="1"/>
    <col min="5" max="5" width="16.6640625" style="3" bestFit="1" customWidth="1"/>
    <col min="6" max="6" width="58.1640625" style="3" customWidth="1"/>
    <col min="7" max="7" width="69.1640625" style="3" customWidth="1"/>
    <col min="8" max="10" width="10.83203125" style="3"/>
    <col min="11" max="11" width="23.83203125" style="3" bestFit="1" customWidth="1"/>
    <col min="12" max="12" width="10.6640625" style="3" bestFit="1" customWidth="1"/>
    <col min="13" max="14" width="15" style="3" bestFit="1" customWidth="1"/>
    <col min="15" max="15" width="14.6640625" style="3" bestFit="1" customWidth="1"/>
    <col min="16" max="17" width="10.83203125" style="3"/>
    <col min="18" max="18" width="11.83203125" style="3" bestFit="1" customWidth="1"/>
    <col min="19" max="19" width="23.33203125" style="3" bestFit="1" customWidth="1"/>
    <col min="20" max="16384" width="10.83203125" style="3"/>
  </cols>
  <sheetData>
    <row r="1" spans="1:493" ht="119" customHeight="1" thickBot="1" x14ac:dyDescent="0.25">
      <c r="A1" s="678" t="s">
        <v>800</v>
      </c>
      <c r="B1" s="679"/>
      <c r="C1" s="679"/>
      <c r="D1" s="679"/>
      <c r="E1" s="679"/>
      <c r="F1" s="679"/>
      <c r="G1" s="680"/>
    </row>
    <row r="2" spans="1:493" ht="47" customHeight="1" thickBot="1" x14ac:dyDescent="0.25">
      <c r="A2" s="23"/>
      <c r="C2" s="11"/>
      <c r="D2" s="11"/>
      <c r="E2" s="681" t="s">
        <v>783</v>
      </c>
      <c r="F2" s="682"/>
      <c r="G2" s="365"/>
    </row>
    <row r="3" spans="1:493" ht="35" thickBot="1" x14ac:dyDescent="0.25">
      <c r="A3" s="654" t="s">
        <v>9</v>
      </c>
      <c r="B3" s="32"/>
      <c r="C3" s="33" t="s">
        <v>596</v>
      </c>
      <c r="D3" s="38" t="s">
        <v>597</v>
      </c>
      <c r="E3" s="377" t="s">
        <v>608</v>
      </c>
      <c r="F3" s="384" t="s">
        <v>612</v>
      </c>
      <c r="G3" s="388" t="s">
        <v>784</v>
      </c>
    </row>
    <row r="4" spans="1:493" ht="16" customHeight="1" x14ac:dyDescent="0.2">
      <c r="A4" s="655"/>
      <c r="B4" s="15" t="s">
        <v>109</v>
      </c>
      <c r="C4" s="13"/>
      <c r="D4" s="39" t="s">
        <v>109</v>
      </c>
      <c r="E4" s="378">
        <v>106.96582074128273</v>
      </c>
      <c r="F4" s="385">
        <v>0</v>
      </c>
      <c r="G4" s="381">
        <v>78.212148177404558</v>
      </c>
      <c r="I4" s="657" t="s">
        <v>801</v>
      </c>
      <c r="J4" s="658"/>
      <c r="K4" s="658"/>
      <c r="L4" s="658"/>
      <c r="M4" s="658"/>
      <c r="N4" s="658"/>
      <c r="O4" s="659"/>
      <c r="Q4" s="657" t="s">
        <v>782</v>
      </c>
      <c r="R4" s="658"/>
      <c r="S4" s="658"/>
      <c r="T4" s="658"/>
      <c r="U4" s="658"/>
      <c r="V4" s="658"/>
      <c r="W4" s="659"/>
    </row>
    <row r="5" spans="1:493" ht="16" customHeight="1" x14ac:dyDescent="0.2">
      <c r="A5" s="655"/>
      <c r="B5" s="15" t="s">
        <v>314</v>
      </c>
      <c r="C5" s="13"/>
      <c r="D5" s="39" t="s">
        <v>314</v>
      </c>
      <c r="E5" s="378">
        <v>20.532950171923098</v>
      </c>
      <c r="F5" s="385">
        <v>0</v>
      </c>
      <c r="G5" s="381">
        <v>8.6967595937898974</v>
      </c>
      <c r="I5" s="660"/>
      <c r="J5" s="661"/>
      <c r="K5" s="661"/>
      <c r="L5" s="661"/>
      <c r="M5" s="661"/>
      <c r="N5" s="661"/>
      <c r="O5" s="662"/>
      <c r="Q5" s="660"/>
      <c r="R5" s="661"/>
      <c r="S5" s="661"/>
      <c r="T5" s="661"/>
      <c r="U5" s="661"/>
      <c r="V5" s="661"/>
      <c r="W5" s="662"/>
    </row>
    <row r="6" spans="1:493" ht="16" customHeight="1" x14ac:dyDescent="0.2">
      <c r="A6" s="655"/>
      <c r="B6" s="15" t="s">
        <v>22</v>
      </c>
      <c r="C6" s="15" t="s">
        <v>699</v>
      </c>
      <c r="D6" s="39" t="s">
        <v>699</v>
      </c>
      <c r="E6" s="378">
        <v>10.843833518437718</v>
      </c>
      <c r="F6" s="385">
        <v>0</v>
      </c>
      <c r="G6" s="381">
        <v>9.3555604157113734</v>
      </c>
      <c r="I6" s="660"/>
      <c r="J6" s="661"/>
      <c r="K6" s="661"/>
      <c r="L6" s="661"/>
      <c r="M6" s="661"/>
      <c r="N6" s="661"/>
      <c r="O6" s="662"/>
      <c r="Q6" s="660"/>
      <c r="R6" s="661"/>
      <c r="S6" s="661"/>
      <c r="T6" s="661"/>
      <c r="U6" s="661"/>
      <c r="V6" s="661"/>
      <c r="W6" s="662"/>
    </row>
    <row r="7" spans="1:493" s="132" customFormat="1" ht="16" customHeight="1" x14ac:dyDescent="0.2">
      <c r="A7" s="655"/>
      <c r="B7" s="128" t="s">
        <v>579</v>
      </c>
      <c r="C7" s="129"/>
      <c r="D7" s="130" t="s">
        <v>579</v>
      </c>
      <c r="E7" s="379">
        <v>30.878171423148476</v>
      </c>
      <c r="F7" s="386">
        <v>20.532950171923098</v>
      </c>
      <c r="G7" s="382">
        <v>23.82425877663562</v>
      </c>
      <c r="H7" s="3"/>
      <c r="I7" s="660"/>
      <c r="J7" s="661"/>
      <c r="K7" s="661"/>
      <c r="L7" s="661"/>
      <c r="M7" s="661"/>
      <c r="N7" s="661"/>
      <c r="O7" s="662"/>
      <c r="P7" s="3"/>
      <c r="Q7" s="660"/>
      <c r="R7" s="661"/>
      <c r="S7" s="661"/>
      <c r="T7" s="661"/>
      <c r="U7" s="661"/>
      <c r="V7" s="661"/>
      <c r="W7" s="662"/>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c r="IZ7" s="3"/>
      <c r="JA7" s="3"/>
      <c r="JB7" s="3"/>
      <c r="JC7" s="3"/>
      <c r="JD7" s="3"/>
      <c r="JE7" s="3"/>
      <c r="JF7" s="3"/>
      <c r="JG7" s="3"/>
      <c r="JH7" s="3"/>
      <c r="JI7" s="3"/>
      <c r="JJ7" s="3"/>
      <c r="JK7" s="3"/>
      <c r="JL7" s="3"/>
      <c r="JM7" s="3"/>
      <c r="JN7" s="3"/>
      <c r="JO7" s="3"/>
      <c r="JP7" s="3"/>
      <c r="JQ7" s="3"/>
      <c r="JR7" s="3"/>
      <c r="JS7" s="3"/>
      <c r="JT7" s="3"/>
      <c r="JU7" s="3"/>
      <c r="JV7" s="3"/>
      <c r="JW7" s="3"/>
      <c r="JX7" s="3"/>
      <c r="JY7" s="3"/>
      <c r="JZ7" s="3"/>
      <c r="KA7" s="3"/>
      <c r="KB7" s="3"/>
      <c r="KC7" s="3"/>
      <c r="KD7" s="3"/>
      <c r="KE7" s="3"/>
      <c r="KF7" s="3"/>
      <c r="KG7" s="3"/>
      <c r="KH7" s="3"/>
      <c r="KI7" s="3"/>
      <c r="KJ7" s="3"/>
      <c r="KK7" s="3"/>
      <c r="KL7" s="3"/>
      <c r="KM7" s="3"/>
      <c r="KN7" s="3"/>
      <c r="KO7" s="3"/>
      <c r="KP7" s="3"/>
      <c r="KQ7" s="3"/>
      <c r="KR7" s="3"/>
      <c r="KS7" s="3"/>
      <c r="KT7" s="3"/>
      <c r="KU7" s="3"/>
      <c r="KV7" s="3"/>
      <c r="KW7" s="3"/>
      <c r="KX7" s="3"/>
      <c r="KY7" s="3"/>
      <c r="KZ7" s="3"/>
      <c r="LA7" s="3"/>
      <c r="LB7" s="3"/>
      <c r="LC7" s="3"/>
      <c r="LD7" s="3"/>
      <c r="LE7" s="3"/>
      <c r="LF7" s="3"/>
      <c r="LG7" s="3"/>
      <c r="LH7" s="3"/>
      <c r="LI7" s="3"/>
      <c r="LJ7" s="3"/>
      <c r="LK7" s="3"/>
      <c r="LL7" s="3"/>
      <c r="LM7" s="3"/>
      <c r="LN7" s="3"/>
      <c r="LO7" s="3"/>
      <c r="LP7" s="3"/>
      <c r="LQ7" s="3"/>
      <c r="LR7" s="3"/>
      <c r="LS7" s="3"/>
      <c r="LT7" s="3"/>
      <c r="LU7" s="3"/>
      <c r="LV7" s="3"/>
      <c r="LW7" s="3"/>
      <c r="LX7" s="3"/>
      <c r="LY7" s="3"/>
      <c r="LZ7" s="3"/>
      <c r="MA7" s="3"/>
      <c r="MB7" s="3"/>
      <c r="MC7" s="3"/>
      <c r="MD7" s="3"/>
      <c r="ME7" s="3"/>
      <c r="MF7" s="3"/>
      <c r="MG7" s="3"/>
      <c r="MH7" s="3"/>
      <c r="MI7" s="3"/>
      <c r="MJ7" s="3"/>
      <c r="MK7" s="3"/>
      <c r="ML7" s="3"/>
      <c r="MM7" s="3"/>
      <c r="MN7" s="3"/>
      <c r="MO7" s="3"/>
      <c r="MP7" s="3"/>
      <c r="MQ7" s="3"/>
      <c r="MR7" s="3"/>
      <c r="MS7" s="3"/>
      <c r="MT7" s="3"/>
      <c r="MU7" s="3"/>
      <c r="MV7" s="3"/>
      <c r="MW7" s="3"/>
      <c r="MX7" s="3"/>
      <c r="MY7" s="3"/>
      <c r="MZ7" s="3"/>
      <c r="NA7" s="3"/>
      <c r="NB7" s="3"/>
      <c r="NC7" s="3"/>
      <c r="ND7" s="3"/>
      <c r="NE7" s="3"/>
      <c r="NF7" s="3"/>
      <c r="NG7" s="3"/>
      <c r="NH7" s="3"/>
      <c r="NI7" s="3"/>
      <c r="NJ7" s="3"/>
      <c r="NK7" s="3"/>
      <c r="NL7" s="3"/>
      <c r="NM7" s="3"/>
      <c r="NN7" s="3"/>
      <c r="NO7" s="3"/>
      <c r="NP7" s="3"/>
      <c r="NQ7" s="3"/>
      <c r="NR7" s="3"/>
      <c r="NS7" s="3"/>
      <c r="NT7" s="3"/>
      <c r="NU7" s="3"/>
      <c r="NV7" s="3"/>
      <c r="NW7" s="3"/>
      <c r="NX7" s="3"/>
      <c r="NY7" s="3"/>
      <c r="NZ7" s="3"/>
      <c r="OA7" s="3"/>
      <c r="OB7" s="3"/>
      <c r="OC7" s="3"/>
      <c r="OD7" s="3"/>
      <c r="OE7" s="3"/>
      <c r="OF7" s="3"/>
      <c r="OG7" s="3"/>
      <c r="OH7" s="3"/>
      <c r="OI7" s="3"/>
      <c r="OJ7" s="3"/>
      <c r="OK7" s="3"/>
      <c r="OL7" s="3"/>
      <c r="OM7" s="3"/>
      <c r="ON7" s="3"/>
      <c r="OO7" s="3"/>
      <c r="OP7" s="3"/>
      <c r="OQ7" s="3"/>
      <c r="OR7" s="3"/>
      <c r="OS7" s="3"/>
      <c r="OT7" s="3"/>
      <c r="OU7" s="3"/>
      <c r="OV7" s="3"/>
      <c r="OW7" s="3"/>
      <c r="OX7" s="3"/>
      <c r="OY7" s="3"/>
      <c r="OZ7" s="3"/>
      <c r="PA7" s="3"/>
      <c r="PB7" s="3"/>
      <c r="PC7" s="3"/>
      <c r="PD7" s="3"/>
      <c r="PE7" s="3"/>
      <c r="PF7" s="3"/>
      <c r="PG7" s="3"/>
      <c r="PH7" s="3"/>
      <c r="PI7" s="3"/>
      <c r="PJ7" s="3"/>
      <c r="PK7" s="3"/>
      <c r="PL7" s="3"/>
      <c r="PM7" s="3"/>
      <c r="PN7" s="3"/>
      <c r="PO7" s="3"/>
      <c r="PP7" s="3"/>
      <c r="PQ7" s="3"/>
      <c r="PR7" s="3"/>
      <c r="PS7" s="3"/>
      <c r="PT7" s="3"/>
      <c r="PU7" s="3"/>
      <c r="PV7" s="3"/>
      <c r="PW7" s="3"/>
      <c r="PX7" s="3"/>
      <c r="PY7" s="3"/>
      <c r="PZ7" s="3"/>
      <c r="QA7" s="3"/>
      <c r="QB7" s="3"/>
      <c r="QC7" s="3"/>
      <c r="QD7" s="3"/>
      <c r="QE7" s="3"/>
      <c r="QF7" s="3"/>
      <c r="QG7" s="3"/>
      <c r="QH7" s="3"/>
      <c r="QI7" s="3"/>
      <c r="QJ7" s="3"/>
      <c r="QK7" s="3"/>
      <c r="QL7" s="3"/>
      <c r="QM7" s="3"/>
      <c r="QN7" s="3"/>
      <c r="QO7" s="3"/>
      <c r="QP7" s="3"/>
      <c r="QQ7" s="3"/>
      <c r="QR7" s="3"/>
      <c r="QS7" s="3"/>
      <c r="QT7" s="3"/>
      <c r="QU7" s="3"/>
      <c r="QV7" s="3"/>
      <c r="QW7" s="3"/>
      <c r="QX7" s="3"/>
      <c r="QY7" s="3"/>
      <c r="QZ7" s="3"/>
      <c r="RA7" s="3"/>
      <c r="RB7" s="3"/>
      <c r="RC7" s="3"/>
      <c r="RD7" s="3"/>
      <c r="RE7" s="3"/>
      <c r="RF7" s="3"/>
      <c r="RG7" s="3"/>
      <c r="RH7" s="3"/>
      <c r="RI7" s="3"/>
      <c r="RJ7" s="3"/>
      <c r="RK7" s="3"/>
      <c r="RL7" s="3"/>
      <c r="RM7" s="3"/>
      <c r="RN7" s="3"/>
      <c r="RO7" s="3"/>
      <c r="RP7" s="3"/>
      <c r="RQ7" s="3"/>
      <c r="RR7" s="3"/>
      <c r="RS7" s="3"/>
      <c r="RT7" s="3"/>
      <c r="RU7" s="3"/>
      <c r="RV7" s="3"/>
      <c r="RW7" s="3"/>
      <c r="RX7" s="3"/>
      <c r="RY7" s="3"/>
    </row>
    <row r="8" spans="1:493" ht="16" customHeight="1" x14ac:dyDescent="0.2">
      <c r="A8" s="655"/>
      <c r="B8" s="15" t="s">
        <v>49</v>
      </c>
      <c r="C8" s="13"/>
      <c r="D8" s="39" t="s">
        <v>49</v>
      </c>
      <c r="E8" s="378">
        <v>9.6591249735989244</v>
      </c>
      <c r="F8" s="385">
        <v>0</v>
      </c>
      <c r="G8" s="381">
        <v>5.6023232239255405</v>
      </c>
      <c r="I8" s="660"/>
      <c r="J8" s="661"/>
      <c r="K8" s="661"/>
      <c r="L8" s="661"/>
      <c r="M8" s="661"/>
      <c r="N8" s="661"/>
      <c r="O8" s="662"/>
      <c r="Q8" s="660"/>
      <c r="R8" s="661"/>
      <c r="S8" s="661"/>
      <c r="T8" s="661"/>
      <c r="U8" s="661"/>
      <c r="V8" s="661"/>
      <c r="W8" s="662"/>
    </row>
    <row r="9" spans="1:493" ht="16" customHeight="1" x14ac:dyDescent="0.2">
      <c r="A9" s="655"/>
      <c r="B9" s="15" t="s">
        <v>91</v>
      </c>
      <c r="C9" s="13"/>
      <c r="D9" s="39" t="s">
        <v>91</v>
      </c>
      <c r="E9" s="378">
        <v>16.837635193205646</v>
      </c>
      <c r="F9" s="385">
        <v>0</v>
      </c>
      <c r="G9" s="381">
        <v>9.427300744587324</v>
      </c>
      <c r="I9" s="660"/>
      <c r="J9" s="661"/>
      <c r="K9" s="661"/>
      <c r="L9" s="661"/>
      <c r="M9" s="661"/>
      <c r="N9" s="661"/>
      <c r="O9" s="662"/>
      <c r="Q9" s="660"/>
      <c r="R9" s="661"/>
      <c r="S9" s="661"/>
      <c r="T9" s="661"/>
      <c r="U9" s="661"/>
      <c r="V9" s="661"/>
      <c r="W9" s="662"/>
    </row>
    <row r="10" spans="1:493" ht="16" customHeight="1" x14ac:dyDescent="0.2">
      <c r="A10" s="655"/>
      <c r="B10" s="15" t="s">
        <v>125</v>
      </c>
      <c r="C10" s="13"/>
      <c r="D10" s="39" t="s">
        <v>125</v>
      </c>
      <c r="E10" s="378">
        <v>8.856191866554024</v>
      </c>
      <c r="F10" s="385">
        <v>0</v>
      </c>
      <c r="G10" s="381">
        <v>7.2194520162143538</v>
      </c>
      <c r="I10" s="660"/>
      <c r="J10" s="661"/>
      <c r="K10" s="661"/>
      <c r="L10" s="661"/>
      <c r="M10" s="661"/>
      <c r="N10" s="661"/>
      <c r="O10" s="662"/>
      <c r="Q10" s="660"/>
      <c r="R10" s="661"/>
      <c r="S10" s="661"/>
      <c r="T10" s="661"/>
      <c r="U10" s="661"/>
      <c r="V10" s="661"/>
      <c r="W10" s="662"/>
    </row>
    <row r="11" spans="1:493" ht="16" customHeight="1" thickBot="1" x14ac:dyDescent="0.25">
      <c r="A11" s="655"/>
      <c r="B11" s="15" t="s">
        <v>156</v>
      </c>
      <c r="C11" s="13"/>
      <c r="D11" s="39" t="s">
        <v>156</v>
      </c>
      <c r="E11" s="378">
        <v>12.334675612514591</v>
      </c>
      <c r="F11" s="385">
        <v>0</v>
      </c>
      <c r="G11" s="381">
        <v>7.5084059272638228</v>
      </c>
      <c r="I11" s="663"/>
      <c r="J11" s="664"/>
      <c r="K11" s="664"/>
      <c r="L11" s="664"/>
      <c r="M11" s="664"/>
      <c r="N11" s="664"/>
      <c r="O11" s="665"/>
      <c r="Q11" s="663"/>
      <c r="R11" s="664"/>
      <c r="S11" s="664"/>
      <c r="T11" s="664"/>
      <c r="U11" s="664"/>
      <c r="V11" s="664"/>
      <c r="W11" s="665"/>
    </row>
    <row r="12" spans="1:493" ht="16" customHeight="1" x14ac:dyDescent="0.2">
      <c r="A12" s="655"/>
      <c r="B12" s="15" t="s">
        <v>374</v>
      </c>
      <c r="C12" s="13"/>
      <c r="D12" s="39" t="s">
        <v>374</v>
      </c>
      <c r="E12" s="378">
        <v>18.327057933028357</v>
      </c>
      <c r="F12" s="385">
        <v>0</v>
      </c>
      <c r="G12" s="381">
        <v>16.402290066530391</v>
      </c>
      <c r="I12" s="370"/>
      <c r="J12" s="365"/>
      <c r="K12" s="365"/>
      <c r="L12" s="365"/>
      <c r="M12" s="365"/>
      <c r="N12" s="365"/>
      <c r="O12" s="366"/>
      <c r="Q12" s="370"/>
      <c r="R12" s="365"/>
      <c r="S12" s="365"/>
      <c r="T12" s="365"/>
      <c r="U12" s="365"/>
      <c r="V12" s="365"/>
      <c r="W12" s="366"/>
    </row>
    <row r="13" spans="1:493" ht="16" customHeight="1" x14ac:dyDescent="0.2">
      <c r="A13" s="655"/>
      <c r="B13" s="15" t="s">
        <v>580</v>
      </c>
      <c r="C13" s="15" t="s">
        <v>592</v>
      </c>
      <c r="D13" s="39" t="s">
        <v>592</v>
      </c>
      <c r="E13" s="378">
        <v>12.786439782894494</v>
      </c>
      <c r="F13" s="385">
        <v>0</v>
      </c>
      <c r="G13" s="381">
        <v>8.9978984336668173</v>
      </c>
      <c r="I13" s="361"/>
      <c r="J13" s="365"/>
      <c r="K13" s="362"/>
      <c r="L13" s="362"/>
      <c r="M13" s="362"/>
      <c r="N13" s="362"/>
      <c r="O13" s="363"/>
      <c r="P13" s="176"/>
      <c r="Q13" s="361"/>
      <c r="R13" s="362"/>
      <c r="S13" s="362"/>
      <c r="T13" s="362"/>
      <c r="U13" s="362"/>
      <c r="V13" s="362"/>
      <c r="W13" s="366"/>
    </row>
    <row r="14" spans="1:493" ht="16" customHeight="1" thickBot="1" x14ac:dyDescent="0.25">
      <c r="A14" s="655"/>
      <c r="B14" s="15" t="s">
        <v>581</v>
      </c>
      <c r="C14" s="134" t="s">
        <v>508</v>
      </c>
      <c r="D14" s="39" t="s">
        <v>508</v>
      </c>
      <c r="E14" s="378">
        <v>142.52645814125245</v>
      </c>
      <c r="F14" s="385">
        <v>0</v>
      </c>
      <c r="G14" s="381">
        <v>866.97661915957451</v>
      </c>
      <c r="I14" s="361"/>
      <c r="J14" s="365"/>
      <c r="K14" s="362"/>
      <c r="L14" s="364" t="s">
        <v>698</v>
      </c>
      <c r="M14" s="364" t="s">
        <v>698</v>
      </c>
      <c r="N14" s="364">
        <v>2020</v>
      </c>
      <c r="O14" s="363"/>
      <c r="P14" s="176"/>
      <c r="Q14" s="361"/>
      <c r="R14" s="362"/>
      <c r="S14" s="362"/>
      <c r="T14" s="362"/>
      <c r="U14" s="362"/>
      <c r="V14" s="362"/>
      <c r="W14" s="366"/>
    </row>
    <row r="15" spans="1:493" ht="16" customHeight="1" x14ac:dyDescent="0.2">
      <c r="A15" s="655"/>
      <c r="B15" s="15" t="s">
        <v>582</v>
      </c>
      <c r="C15" s="13"/>
      <c r="D15" s="39" t="s">
        <v>582</v>
      </c>
      <c r="E15" s="378">
        <v>19.365088665006017</v>
      </c>
      <c r="F15" s="385">
        <v>0</v>
      </c>
      <c r="G15" s="381">
        <v>23.658192209027085</v>
      </c>
      <c r="I15" s="361"/>
      <c r="J15" s="365"/>
      <c r="K15" s="143"/>
      <c r="L15" s="144" t="s">
        <v>8</v>
      </c>
      <c r="M15" s="144" t="s">
        <v>20</v>
      </c>
      <c r="N15" s="144" t="s">
        <v>21</v>
      </c>
      <c r="O15" s="366"/>
      <c r="P15" s="20"/>
      <c r="Q15" s="361"/>
      <c r="R15" s="145" t="s">
        <v>0</v>
      </c>
      <c r="S15" s="487">
        <f>'Landing page'!D21</f>
        <v>0</v>
      </c>
      <c r="T15" s="146"/>
      <c r="U15" s="146"/>
      <c r="V15" s="147"/>
      <c r="W15" s="366"/>
    </row>
    <row r="16" spans="1:493" s="132" customFormat="1" ht="16" customHeight="1" x14ac:dyDescent="0.2">
      <c r="A16" s="655"/>
      <c r="B16" s="128" t="s">
        <v>583</v>
      </c>
      <c r="C16" s="129"/>
      <c r="D16" s="130" t="s">
        <v>583</v>
      </c>
      <c r="E16" s="379">
        <v>68.45888559833044</v>
      </c>
      <c r="F16" s="386">
        <v>14.81203748805007</v>
      </c>
      <c r="G16" s="382">
        <v>113.61317165135866</v>
      </c>
      <c r="H16" s="3"/>
      <c r="I16" s="361"/>
      <c r="J16" s="365"/>
      <c r="K16" s="148" t="s">
        <v>12</v>
      </c>
      <c r="L16" s="149">
        <f>F7</f>
        <v>20.532950171923098</v>
      </c>
      <c r="M16" s="149">
        <f>F72</f>
        <v>14.819389506375416</v>
      </c>
      <c r="N16" s="149">
        <f>F138</f>
        <v>156.32018906664337</v>
      </c>
      <c r="O16" s="366"/>
      <c r="P16" s="20"/>
      <c r="Q16" s="361"/>
      <c r="R16" s="150"/>
      <c r="S16" s="151"/>
      <c r="T16" s="152"/>
      <c r="U16" s="152"/>
      <c r="V16" s="153"/>
      <c r="W16" s="366"/>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row>
    <row r="17" spans="1:493" ht="16" customHeight="1" x14ac:dyDescent="0.2">
      <c r="A17" s="655"/>
      <c r="B17" s="15" t="s">
        <v>148</v>
      </c>
      <c r="C17" s="13"/>
      <c r="D17" s="39" t="s">
        <v>148</v>
      </c>
      <c r="E17" s="378">
        <v>10.771081209605152</v>
      </c>
      <c r="F17" s="385">
        <v>0</v>
      </c>
      <c r="G17" s="381">
        <v>19.373035982699268</v>
      </c>
      <c r="I17" s="361"/>
      <c r="J17" s="365"/>
      <c r="K17" s="148" t="s">
        <v>13</v>
      </c>
      <c r="L17" s="149">
        <f>F16</f>
        <v>14.81203748805007</v>
      </c>
      <c r="M17" s="149">
        <f>F81</f>
        <v>22.992596288008652</v>
      </c>
      <c r="N17" s="154">
        <f>E143</f>
        <v>211.9580638257751</v>
      </c>
      <c r="O17" s="366"/>
      <c r="P17" s="20"/>
      <c r="Q17" s="361"/>
      <c r="R17" s="150" t="s">
        <v>2</v>
      </c>
      <c r="S17" s="151" t="str">
        <f>IFERROR(VLOOKUP(S15,'3.0. Lists'!K2:M300,3,0),"")</f>
        <v/>
      </c>
      <c r="T17" s="152"/>
      <c r="U17" s="152"/>
      <c r="V17" s="153"/>
      <c r="W17" s="366"/>
    </row>
    <row r="18" spans="1:493" ht="16" customHeight="1" thickBot="1" x14ac:dyDescent="0.25">
      <c r="A18" s="655"/>
      <c r="B18" s="15" t="s">
        <v>248</v>
      </c>
      <c r="C18" s="13"/>
      <c r="D18" s="39" t="s">
        <v>248</v>
      </c>
      <c r="E18" s="378">
        <v>17.333326915970126</v>
      </c>
      <c r="F18" s="385">
        <v>0</v>
      </c>
      <c r="G18" s="381">
        <v>17.789342981870451</v>
      </c>
      <c r="I18" s="361"/>
      <c r="J18" s="365"/>
      <c r="K18" s="148" t="s">
        <v>14</v>
      </c>
      <c r="L18" s="154">
        <f>F23</f>
        <v>11.302081160939354</v>
      </c>
      <c r="M18" s="154">
        <f>F92</f>
        <v>16.48588351476576</v>
      </c>
      <c r="N18" s="154">
        <f>F157</f>
        <v>189.39804969412617</v>
      </c>
      <c r="O18" s="366"/>
      <c r="P18" s="20"/>
      <c r="Q18" s="361"/>
      <c r="R18" s="155" t="s">
        <v>3</v>
      </c>
      <c r="S18" s="156" t="str">
        <f>IFERROR(VLOOKUP(S17,'3.0. Lists'!J2:L300,3,0),"")</f>
        <v/>
      </c>
      <c r="T18" s="152"/>
      <c r="U18" s="152"/>
      <c r="V18" s="153"/>
      <c r="W18" s="366"/>
    </row>
    <row r="19" spans="1:493" ht="16" customHeight="1" thickBot="1" x14ac:dyDescent="0.25">
      <c r="A19" s="655"/>
      <c r="B19" s="15" t="s">
        <v>358</v>
      </c>
      <c r="C19" s="13"/>
      <c r="D19" s="39" t="s">
        <v>358</v>
      </c>
      <c r="E19" s="378">
        <v>10.736027847934432</v>
      </c>
      <c r="F19" s="385">
        <v>0</v>
      </c>
      <c r="G19" s="381">
        <v>11.81091675820057</v>
      </c>
      <c r="I19" s="361"/>
      <c r="J19" s="365"/>
      <c r="K19" s="148" t="s">
        <v>15</v>
      </c>
      <c r="L19" s="154">
        <f>F30</f>
        <v>24.706400236438306</v>
      </c>
      <c r="M19" s="154">
        <f>F100</f>
        <v>114.10533771033708</v>
      </c>
      <c r="N19" s="154">
        <f>F162</f>
        <v>286.39689619089052</v>
      </c>
      <c r="O19" s="366"/>
      <c r="P19" s="20"/>
      <c r="Q19" s="361"/>
      <c r="R19" s="157"/>
      <c r="S19" s="152"/>
      <c r="T19" s="152"/>
      <c r="U19" s="152"/>
      <c r="V19" s="153"/>
      <c r="W19" s="366"/>
    </row>
    <row r="20" spans="1:493" ht="16" customHeight="1" thickBot="1" x14ac:dyDescent="0.25">
      <c r="A20" s="655"/>
      <c r="B20" s="15" t="s">
        <v>390</v>
      </c>
      <c r="C20" s="13"/>
      <c r="D20" s="39" t="s">
        <v>390</v>
      </c>
      <c r="E20" s="378">
        <v>17.484221191611308</v>
      </c>
      <c r="F20" s="385">
        <v>0</v>
      </c>
      <c r="G20" s="381">
        <v>27.376092421089631</v>
      </c>
      <c r="I20" s="361"/>
      <c r="J20" s="365"/>
      <c r="K20" s="148" t="s">
        <v>16</v>
      </c>
      <c r="L20" s="154">
        <f>F41</f>
        <v>58.748720642659123</v>
      </c>
      <c r="M20" s="154">
        <f>F112</f>
        <v>101.00900085950946</v>
      </c>
      <c r="N20" s="154">
        <f>F167</f>
        <v>185.51809531306267</v>
      </c>
      <c r="O20" s="366"/>
      <c r="P20" s="20"/>
      <c r="Q20" s="361"/>
      <c r="R20" s="157"/>
      <c r="S20" s="152"/>
      <c r="T20" s="158" t="s">
        <v>8</v>
      </c>
      <c r="U20" s="159" t="s">
        <v>20</v>
      </c>
      <c r="V20" s="160" t="s">
        <v>21</v>
      </c>
      <c r="W20" s="366"/>
    </row>
    <row r="21" spans="1:493" ht="16" customHeight="1" x14ac:dyDescent="0.2">
      <c r="A21" s="655"/>
      <c r="B21" s="15" t="s">
        <v>584</v>
      </c>
      <c r="C21" s="134" t="s">
        <v>496</v>
      </c>
      <c r="D21" s="39" t="s">
        <v>496</v>
      </c>
      <c r="E21" s="378">
        <v>6.0624825944300671</v>
      </c>
      <c r="F21" s="385">
        <v>0</v>
      </c>
      <c r="G21" s="381">
        <v>10.482865558903226</v>
      </c>
      <c r="I21" s="361"/>
      <c r="J21" s="365"/>
      <c r="K21" s="148" t="s">
        <v>17</v>
      </c>
      <c r="L21" s="149">
        <f>F55</f>
        <v>21.14341249061356</v>
      </c>
      <c r="M21" s="149">
        <f>F118</f>
        <v>95.890589742722113</v>
      </c>
      <c r="N21" s="154">
        <f>'1.0. Fossil Fuel Assumptions'!F167</f>
        <v>185.51809531306267</v>
      </c>
      <c r="O21" s="366"/>
      <c r="P21" s="20"/>
      <c r="Q21" s="361"/>
      <c r="R21" s="161" t="s">
        <v>602</v>
      </c>
      <c r="S21" s="162" t="str">
        <f>'3.0. Lists'!C23</f>
        <v>Country</v>
      </c>
      <c r="T21" s="163" t="str">
        <f>IFERROR(VLOOKUP(S15,'1.0. Fossil Fuel Assumptions'!D3:G66,4,0),"")</f>
        <v/>
      </c>
      <c r="U21" s="164" t="str">
        <f>IFERROR(VLOOKUP(S15,'1.0. Fossil Fuel Assumptions'!D68:G131,4,0),"")</f>
        <v/>
      </c>
      <c r="V21" s="165" t="str">
        <f>IFERROR(VLOOKUP(S15,'1.0. Fossil Fuel Assumptions'!D135:G181,4,0),"")</f>
        <v/>
      </c>
      <c r="W21" s="366"/>
    </row>
    <row r="22" spans="1:493" ht="16" customHeight="1" x14ac:dyDescent="0.2">
      <c r="A22" s="655"/>
      <c r="B22" s="15" t="s">
        <v>585</v>
      </c>
      <c r="C22" s="13"/>
      <c r="D22" s="39" t="s">
        <v>585</v>
      </c>
      <c r="E22" s="378">
        <v>11.833081112273556</v>
      </c>
      <c r="F22" s="385">
        <v>0</v>
      </c>
      <c r="G22" s="381">
        <v>14.607158551518255</v>
      </c>
      <c r="I22" s="361"/>
      <c r="J22" s="365"/>
      <c r="K22" s="148" t="s">
        <v>18</v>
      </c>
      <c r="L22" s="149">
        <f>F65</f>
        <v>15.868258089459767</v>
      </c>
      <c r="M22" s="149">
        <f>F131</f>
        <v>32.246750036968173</v>
      </c>
      <c r="N22" s="149">
        <f>F180</f>
        <v>113.14864352855481</v>
      </c>
      <c r="O22" s="366"/>
      <c r="P22" s="20"/>
      <c r="Q22" s="361"/>
      <c r="R22" s="166"/>
      <c r="S22" s="167" t="str">
        <f>'3.0. Lists'!C24</f>
        <v>Regional</v>
      </c>
      <c r="T22" s="168" t="e">
        <f>VLOOKUP(S18,K16:N23,2,0)</f>
        <v>#N/A</v>
      </c>
      <c r="U22" s="169" t="e">
        <f>VLOOKUP(S18,K16:M23,3,0)</f>
        <v>#N/A</v>
      </c>
      <c r="V22" s="170" t="e">
        <f>VLOOKUP(S18,K16:N23,4,0)</f>
        <v>#N/A</v>
      </c>
      <c r="W22" s="366"/>
    </row>
    <row r="23" spans="1:493" s="132" customFormat="1" ht="16" customHeight="1" thickBot="1" x14ac:dyDescent="0.25">
      <c r="A23" s="655"/>
      <c r="B23" s="128" t="s">
        <v>586</v>
      </c>
      <c r="C23" s="129"/>
      <c r="D23" s="130" t="s">
        <v>586</v>
      </c>
      <c r="E23" s="379">
        <v>9.3209805760433024</v>
      </c>
      <c r="F23" s="386">
        <v>11.302081160939354</v>
      </c>
      <c r="G23" s="382">
        <v>12.450195793109501</v>
      </c>
      <c r="H23" s="3"/>
      <c r="I23" s="361"/>
      <c r="J23" s="365"/>
      <c r="K23" s="148" t="s">
        <v>19</v>
      </c>
      <c r="L23" s="149">
        <f>F66</f>
        <v>19.111181943786807</v>
      </c>
      <c r="M23" s="149">
        <f>F132</f>
        <v>36.97399588221306</v>
      </c>
      <c r="N23" s="149">
        <f>F181</f>
        <v>204.64507314851713</v>
      </c>
      <c r="O23" s="366"/>
      <c r="P23" s="20"/>
      <c r="Q23" s="361"/>
      <c r="R23" s="171"/>
      <c r="S23" s="172" t="str">
        <f>'3.0. Lists'!C25</f>
        <v>World</v>
      </c>
      <c r="T23" s="173">
        <f>L23</f>
        <v>19.111181943786807</v>
      </c>
      <c r="U23" s="174">
        <f>M23</f>
        <v>36.97399588221306</v>
      </c>
      <c r="V23" s="175">
        <f>N23</f>
        <v>204.64507314851713</v>
      </c>
      <c r="W23" s="366"/>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row>
    <row r="24" spans="1:493" ht="16" customHeight="1" x14ac:dyDescent="0.2">
      <c r="A24" s="655"/>
      <c r="B24" s="15" t="s">
        <v>59</v>
      </c>
      <c r="C24" s="13"/>
      <c r="D24" s="39" t="s">
        <v>59</v>
      </c>
      <c r="E24" s="378">
        <v>30.097579091751413</v>
      </c>
      <c r="F24" s="385">
        <v>0</v>
      </c>
      <c r="G24" s="381">
        <v>32.063381480821427</v>
      </c>
      <c r="I24" s="361"/>
      <c r="J24" s="365"/>
      <c r="K24" s="362"/>
      <c r="L24" s="362"/>
      <c r="M24" s="362"/>
      <c r="N24" s="362"/>
      <c r="O24" s="366"/>
      <c r="P24" s="20"/>
      <c r="Q24" s="361"/>
      <c r="R24" s="362"/>
      <c r="S24" s="362"/>
      <c r="T24" s="362"/>
      <c r="U24" s="362"/>
      <c r="V24" s="362"/>
      <c r="W24" s="366"/>
    </row>
    <row r="25" spans="1:493" ht="16" customHeight="1" x14ac:dyDescent="0.2">
      <c r="A25" s="655"/>
      <c r="B25" s="15" t="s">
        <v>258</v>
      </c>
      <c r="C25" s="13"/>
      <c r="D25" s="39" t="s">
        <v>258</v>
      </c>
      <c r="E25" s="378">
        <v>49.598417191928306</v>
      </c>
      <c r="F25" s="385">
        <v>0</v>
      </c>
      <c r="G25" s="381">
        <v>44.767100319213228</v>
      </c>
      <c r="I25" s="367"/>
      <c r="J25" s="368"/>
      <c r="K25" s="368"/>
      <c r="L25" s="368"/>
      <c r="M25" s="368"/>
      <c r="N25" s="368"/>
      <c r="O25" s="369"/>
      <c r="P25" s="142"/>
      <c r="Q25" s="367"/>
      <c r="R25" s="368"/>
      <c r="S25" s="368"/>
      <c r="T25" s="368"/>
      <c r="U25" s="368"/>
      <c r="V25" s="368"/>
      <c r="W25" s="366"/>
    </row>
    <row r="26" spans="1:493" ht="16" customHeight="1" x14ac:dyDescent="0.2">
      <c r="A26" s="655"/>
      <c r="B26" s="15" t="s">
        <v>543</v>
      </c>
      <c r="C26" s="134" t="s">
        <v>392</v>
      </c>
      <c r="D26" s="39" t="s">
        <v>392</v>
      </c>
      <c r="E26" s="378">
        <v>36.190208166443078</v>
      </c>
      <c r="F26" s="385">
        <v>0</v>
      </c>
      <c r="G26" s="381">
        <v>27.470620051023708</v>
      </c>
      <c r="I26" s="370"/>
      <c r="J26" s="365"/>
      <c r="K26" s="365"/>
      <c r="L26" s="365"/>
      <c r="M26" s="365"/>
      <c r="N26" s="365"/>
      <c r="O26" s="366"/>
      <c r="Q26" s="370"/>
      <c r="R26" s="365"/>
      <c r="S26" s="365"/>
      <c r="T26" s="365"/>
      <c r="U26" s="365"/>
      <c r="V26" s="365"/>
      <c r="W26" s="366"/>
    </row>
    <row r="27" spans="1:493" ht="16" customHeight="1" x14ac:dyDescent="0.2">
      <c r="A27" s="655"/>
      <c r="B27" s="15" t="s">
        <v>484</v>
      </c>
      <c r="C27" s="13"/>
      <c r="D27" s="39" t="s">
        <v>484</v>
      </c>
      <c r="E27" s="378">
        <v>10.106089223944103</v>
      </c>
      <c r="F27" s="385">
        <v>0</v>
      </c>
      <c r="G27" s="381">
        <v>8.7308880349029891</v>
      </c>
      <c r="I27" s="370"/>
      <c r="J27" s="365"/>
      <c r="K27" s="365"/>
      <c r="L27" s="365"/>
      <c r="M27" s="365"/>
      <c r="N27" s="365"/>
      <c r="O27" s="366"/>
      <c r="Q27" s="370"/>
      <c r="R27" s="365"/>
      <c r="S27" s="365"/>
      <c r="T27" s="365"/>
      <c r="U27" s="365"/>
      <c r="V27" s="365"/>
      <c r="W27" s="366"/>
    </row>
    <row r="28" spans="1:493" ht="16" customHeight="1" x14ac:dyDescent="0.2">
      <c r="A28" s="655"/>
      <c r="B28" s="15" t="s">
        <v>504</v>
      </c>
      <c r="C28" s="13"/>
      <c r="D28" s="39" t="s">
        <v>504</v>
      </c>
      <c r="E28" s="378">
        <v>16.511248942490134</v>
      </c>
      <c r="F28" s="385">
        <v>0</v>
      </c>
      <c r="G28" s="381">
        <v>38.810103928252438</v>
      </c>
      <c r="I28" s="370"/>
      <c r="J28" s="365"/>
      <c r="K28" s="365"/>
      <c r="L28" s="365"/>
      <c r="M28" s="365"/>
      <c r="N28" s="365"/>
      <c r="O28" s="366"/>
      <c r="Q28" s="370"/>
      <c r="R28" s="365"/>
      <c r="S28" s="365"/>
      <c r="T28" s="365"/>
      <c r="U28" s="365"/>
      <c r="V28" s="365"/>
      <c r="W28" s="366"/>
    </row>
    <row r="29" spans="1:493" ht="16" customHeight="1" thickBot="1" x14ac:dyDescent="0.25">
      <c r="A29" s="655"/>
      <c r="B29" s="15" t="s">
        <v>570</v>
      </c>
      <c r="C29" s="13"/>
      <c r="D29" s="39" t="s">
        <v>570</v>
      </c>
      <c r="E29" s="378">
        <v>19.315221381125198</v>
      </c>
      <c r="F29" s="385">
        <v>0</v>
      </c>
      <c r="G29" s="381">
        <v>15.227884163132781</v>
      </c>
      <c r="I29" s="371"/>
      <c r="J29" s="372"/>
      <c r="K29" s="372"/>
      <c r="L29" s="372"/>
      <c r="M29" s="372"/>
      <c r="N29" s="372"/>
      <c r="O29" s="373"/>
      <c r="Q29" s="371"/>
      <c r="R29" s="372"/>
      <c r="S29" s="372"/>
      <c r="T29" s="372"/>
      <c r="U29" s="372"/>
      <c r="V29" s="372"/>
      <c r="W29" s="373"/>
    </row>
    <row r="30" spans="1:493" s="132" customFormat="1" ht="16" customHeight="1" x14ac:dyDescent="0.2">
      <c r="A30" s="655"/>
      <c r="B30" s="128" t="s">
        <v>571</v>
      </c>
      <c r="C30" s="129"/>
      <c r="D30" s="130" t="s">
        <v>571</v>
      </c>
      <c r="E30" s="379">
        <v>27.213270702585262</v>
      </c>
      <c r="F30" s="386">
        <v>24.706400236438306</v>
      </c>
      <c r="G30" s="382">
        <v>29.766129368890471</v>
      </c>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c r="IX30" s="3"/>
      <c r="IY30" s="3"/>
      <c r="IZ30" s="3"/>
      <c r="JA30" s="3"/>
      <c r="JB30" s="3"/>
      <c r="JC30" s="3"/>
      <c r="JD30" s="3"/>
      <c r="JE30" s="3"/>
      <c r="JF30" s="3"/>
      <c r="JG30" s="3"/>
      <c r="JH30" s="3"/>
      <c r="JI30" s="3"/>
      <c r="JJ30" s="3"/>
      <c r="JK30" s="3"/>
      <c r="JL30" s="3"/>
      <c r="JM30" s="3"/>
      <c r="JN30" s="3"/>
      <c r="JO30" s="3"/>
      <c r="JP30" s="3"/>
      <c r="JQ30" s="3"/>
      <c r="JR30" s="3"/>
      <c r="JS30" s="3"/>
      <c r="JT30" s="3"/>
      <c r="JU30" s="3"/>
      <c r="JV30" s="3"/>
      <c r="JW30" s="3"/>
      <c r="JX30" s="3"/>
      <c r="JY30" s="3"/>
      <c r="JZ30" s="3"/>
      <c r="KA30" s="3"/>
      <c r="KB30" s="3"/>
      <c r="KC30" s="3"/>
      <c r="KD30" s="3"/>
      <c r="KE30" s="3"/>
      <c r="KF30" s="3"/>
      <c r="KG30" s="3"/>
      <c r="KH30" s="3"/>
      <c r="KI30" s="3"/>
      <c r="KJ30" s="3"/>
      <c r="KK30" s="3"/>
      <c r="KL30" s="3"/>
      <c r="KM30" s="3"/>
      <c r="KN30" s="3"/>
      <c r="KO30" s="3"/>
      <c r="KP30" s="3"/>
      <c r="KQ30" s="3"/>
      <c r="KR30" s="3"/>
      <c r="KS30" s="3"/>
      <c r="KT30" s="3"/>
      <c r="KU30" s="3"/>
      <c r="KV30" s="3"/>
      <c r="KW30" s="3"/>
      <c r="KX30" s="3"/>
      <c r="KY30" s="3"/>
      <c r="KZ30" s="3"/>
      <c r="LA30" s="3"/>
      <c r="LB30" s="3"/>
      <c r="LC30" s="3"/>
      <c r="LD30" s="3"/>
      <c r="LE30" s="3"/>
      <c r="LF30" s="3"/>
      <c r="LG30" s="3"/>
      <c r="LH30" s="3"/>
      <c r="LI30" s="3"/>
      <c r="LJ30" s="3"/>
      <c r="LK30" s="3"/>
      <c r="LL30" s="3"/>
      <c r="LM30" s="3"/>
      <c r="LN30" s="3"/>
      <c r="LO30" s="3"/>
      <c r="LP30" s="3"/>
      <c r="LQ30" s="3"/>
      <c r="LR30" s="3"/>
      <c r="LS30" s="3"/>
      <c r="LT30" s="3"/>
      <c r="LU30" s="3"/>
      <c r="LV30" s="3"/>
      <c r="LW30" s="3"/>
      <c r="LX30" s="3"/>
      <c r="LY30" s="3"/>
      <c r="LZ30" s="3"/>
      <c r="MA30" s="3"/>
      <c r="MB30" s="3"/>
      <c r="MC30" s="3"/>
      <c r="MD30" s="3"/>
      <c r="ME30" s="3"/>
      <c r="MF30" s="3"/>
      <c r="MG30" s="3"/>
      <c r="MH30" s="3"/>
      <c r="MI30" s="3"/>
      <c r="MJ30" s="3"/>
      <c r="MK30" s="3"/>
      <c r="ML30" s="3"/>
      <c r="MM30" s="3"/>
      <c r="MN30" s="3"/>
      <c r="MO30" s="3"/>
      <c r="MP30" s="3"/>
      <c r="MQ30" s="3"/>
      <c r="MR30" s="3"/>
      <c r="MS30" s="3"/>
      <c r="MT30" s="3"/>
      <c r="MU30" s="3"/>
      <c r="MV30" s="3"/>
      <c r="MW30" s="3"/>
      <c r="MX30" s="3"/>
      <c r="MY30" s="3"/>
      <c r="MZ30" s="3"/>
      <c r="NA30" s="3"/>
      <c r="NB30" s="3"/>
      <c r="NC30" s="3"/>
      <c r="ND30" s="3"/>
      <c r="NE30" s="3"/>
      <c r="NF30" s="3"/>
      <c r="NG30" s="3"/>
      <c r="NH30" s="3"/>
      <c r="NI30" s="3"/>
      <c r="NJ30" s="3"/>
      <c r="NK30" s="3"/>
      <c r="NL30" s="3"/>
      <c r="NM30" s="3"/>
      <c r="NN30" s="3"/>
      <c r="NO30" s="3"/>
      <c r="NP30" s="3"/>
      <c r="NQ30" s="3"/>
      <c r="NR30" s="3"/>
      <c r="NS30" s="3"/>
      <c r="NT30" s="3"/>
      <c r="NU30" s="3"/>
      <c r="NV30" s="3"/>
      <c r="NW30" s="3"/>
      <c r="NX30" s="3"/>
      <c r="NY30" s="3"/>
      <c r="NZ30" s="3"/>
      <c r="OA30" s="3"/>
      <c r="OB30" s="3"/>
      <c r="OC30" s="3"/>
      <c r="OD30" s="3"/>
      <c r="OE30" s="3"/>
      <c r="OF30" s="3"/>
      <c r="OG30" s="3"/>
      <c r="OH30" s="3"/>
      <c r="OI30" s="3"/>
      <c r="OJ30" s="3"/>
      <c r="OK30" s="3"/>
      <c r="OL30" s="3"/>
      <c r="OM30" s="3"/>
      <c r="ON30" s="3"/>
      <c r="OO30" s="3"/>
      <c r="OP30" s="3"/>
      <c r="OQ30" s="3"/>
      <c r="OR30" s="3"/>
      <c r="OS30" s="3"/>
      <c r="OT30" s="3"/>
      <c r="OU30" s="3"/>
      <c r="OV30" s="3"/>
      <c r="OW30" s="3"/>
      <c r="OX30" s="3"/>
      <c r="OY30" s="3"/>
      <c r="OZ30" s="3"/>
      <c r="PA30" s="3"/>
      <c r="PB30" s="3"/>
      <c r="PC30" s="3"/>
      <c r="PD30" s="3"/>
      <c r="PE30" s="3"/>
      <c r="PF30" s="3"/>
      <c r="PG30" s="3"/>
      <c r="PH30" s="3"/>
      <c r="PI30" s="3"/>
      <c r="PJ30" s="3"/>
      <c r="PK30" s="3"/>
      <c r="PL30" s="3"/>
      <c r="PM30" s="3"/>
      <c r="PN30" s="3"/>
      <c r="PO30" s="3"/>
      <c r="PP30" s="3"/>
      <c r="PQ30" s="3"/>
      <c r="PR30" s="3"/>
      <c r="PS30" s="3"/>
      <c r="PT30" s="3"/>
      <c r="PU30" s="3"/>
      <c r="PV30" s="3"/>
      <c r="PW30" s="3"/>
      <c r="PX30" s="3"/>
      <c r="PY30" s="3"/>
      <c r="PZ30" s="3"/>
      <c r="QA30" s="3"/>
      <c r="QB30" s="3"/>
      <c r="QC30" s="3"/>
      <c r="QD30" s="3"/>
      <c r="QE30" s="3"/>
      <c r="QF30" s="3"/>
      <c r="QG30" s="3"/>
      <c r="QH30" s="3"/>
      <c r="QI30" s="3"/>
      <c r="QJ30" s="3"/>
      <c r="QK30" s="3"/>
      <c r="QL30" s="3"/>
      <c r="QM30" s="3"/>
      <c r="QN30" s="3"/>
      <c r="QO30" s="3"/>
      <c r="QP30" s="3"/>
      <c r="QQ30" s="3"/>
      <c r="QR30" s="3"/>
      <c r="QS30" s="3"/>
      <c r="QT30" s="3"/>
      <c r="QU30" s="3"/>
      <c r="QV30" s="3"/>
      <c r="QW30" s="3"/>
      <c r="QX30" s="3"/>
      <c r="QY30" s="3"/>
      <c r="QZ30" s="3"/>
      <c r="RA30" s="3"/>
      <c r="RB30" s="3"/>
      <c r="RC30" s="3"/>
      <c r="RD30" s="3"/>
      <c r="RE30" s="3"/>
      <c r="RF30" s="3"/>
      <c r="RG30" s="3"/>
      <c r="RH30" s="3"/>
      <c r="RI30" s="3"/>
      <c r="RJ30" s="3"/>
      <c r="RK30" s="3"/>
      <c r="RL30" s="3"/>
      <c r="RM30" s="3"/>
      <c r="RN30" s="3"/>
      <c r="RO30" s="3"/>
      <c r="RP30" s="3"/>
      <c r="RQ30" s="3"/>
      <c r="RR30" s="3"/>
      <c r="RS30" s="3"/>
      <c r="RT30" s="3"/>
      <c r="RU30" s="3"/>
      <c r="RV30" s="3"/>
      <c r="RW30" s="3"/>
      <c r="RX30" s="3"/>
      <c r="RY30" s="3"/>
    </row>
    <row r="31" spans="1:493" ht="16" customHeight="1" x14ac:dyDescent="0.2">
      <c r="A31" s="655"/>
      <c r="B31" s="15" t="s">
        <v>572</v>
      </c>
      <c r="C31" s="134" t="s">
        <v>238</v>
      </c>
      <c r="D31" s="39" t="s">
        <v>238</v>
      </c>
      <c r="E31" s="378">
        <v>88.466723792314141</v>
      </c>
      <c r="F31" s="385">
        <v>0</v>
      </c>
      <c r="G31" s="381">
        <v>85.406710217954881</v>
      </c>
    </row>
    <row r="32" spans="1:493" ht="16" customHeight="1" x14ac:dyDescent="0.2">
      <c r="A32" s="655"/>
      <c r="B32" s="15" t="s">
        <v>240</v>
      </c>
      <c r="C32" s="13"/>
      <c r="D32" s="39" t="s">
        <v>240</v>
      </c>
      <c r="E32" s="378">
        <v>132.69348868791258</v>
      </c>
      <c r="F32" s="385">
        <v>0</v>
      </c>
      <c r="G32" s="381">
        <v>90.337446593372476</v>
      </c>
    </row>
    <row r="33" spans="1:493" ht="16" customHeight="1" thickBot="1" x14ac:dyDescent="0.25">
      <c r="A33" s="655"/>
      <c r="B33" s="15" t="s">
        <v>268</v>
      </c>
      <c r="C33" s="13"/>
      <c r="D33" s="39" t="s">
        <v>268</v>
      </c>
      <c r="E33" s="378">
        <v>123.56553881902586</v>
      </c>
      <c r="F33" s="385">
        <v>0</v>
      </c>
      <c r="G33" s="381">
        <v>102.29090832486128</v>
      </c>
    </row>
    <row r="34" spans="1:493" ht="16" customHeight="1" x14ac:dyDescent="0.2">
      <c r="A34" s="655"/>
      <c r="B34" s="15" t="s">
        <v>360</v>
      </c>
      <c r="C34" s="13"/>
      <c r="D34" s="39" t="s">
        <v>360</v>
      </c>
      <c r="E34" s="378">
        <v>17.597668382983599</v>
      </c>
      <c r="F34" s="385">
        <v>0</v>
      </c>
      <c r="G34" s="381">
        <v>14.830418656096203</v>
      </c>
      <c r="I34" s="657" t="s">
        <v>705</v>
      </c>
      <c r="J34" s="658"/>
      <c r="K34" s="658"/>
      <c r="L34" s="658"/>
      <c r="M34" s="658"/>
      <c r="N34" s="658"/>
      <c r="O34" s="659"/>
      <c r="Q34" s="666" t="s">
        <v>803</v>
      </c>
      <c r="R34" s="667"/>
      <c r="S34" s="667"/>
      <c r="T34" s="667"/>
      <c r="U34" s="667"/>
      <c r="V34" s="667"/>
      <c r="W34" s="668"/>
    </row>
    <row r="35" spans="1:493" ht="16" customHeight="1" x14ac:dyDescent="0.2">
      <c r="A35" s="655"/>
      <c r="B35" s="15" t="s">
        <v>386</v>
      </c>
      <c r="C35" s="13"/>
      <c r="D35" s="39" t="s">
        <v>386</v>
      </c>
      <c r="E35" s="378">
        <v>43.117487668234581</v>
      </c>
      <c r="F35" s="385">
        <v>0</v>
      </c>
      <c r="G35" s="381">
        <v>38.304872520795257</v>
      </c>
      <c r="I35" s="660"/>
      <c r="J35" s="661"/>
      <c r="K35" s="661"/>
      <c r="L35" s="661"/>
      <c r="M35" s="661"/>
      <c r="N35" s="661"/>
      <c r="O35" s="662"/>
      <c r="Q35" s="669"/>
      <c r="R35" s="670"/>
      <c r="S35" s="670"/>
      <c r="T35" s="670"/>
      <c r="U35" s="670"/>
      <c r="V35" s="670"/>
      <c r="W35" s="671"/>
    </row>
    <row r="36" spans="1:493" ht="16" customHeight="1" x14ac:dyDescent="0.2">
      <c r="A36" s="655"/>
      <c r="B36" s="15" t="s">
        <v>418</v>
      </c>
      <c r="C36" s="13"/>
      <c r="D36" s="39" t="s">
        <v>418</v>
      </c>
      <c r="E36" s="378">
        <v>74.379953617083657</v>
      </c>
      <c r="F36" s="385">
        <v>0</v>
      </c>
      <c r="G36" s="381">
        <v>75.086418119227531</v>
      </c>
      <c r="I36" s="660"/>
      <c r="J36" s="661"/>
      <c r="K36" s="661"/>
      <c r="L36" s="661"/>
      <c r="M36" s="661"/>
      <c r="N36" s="661"/>
      <c r="O36" s="662"/>
      <c r="Q36" s="669"/>
      <c r="R36" s="670"/>
      <c r="S36" s="670"/>
      <c r="T36" s="670"/>
      <c r="U36" s="670"/>
      <c r="V36" s="670"/>
      <c r="W36" s="671"/>
    </row>
    <row r="37" spans="1:493" ht="16" customHeight="1" x14ac:dyDescent="0.2">
      <c r="A37" s="655"/>
      <c r="B37" s="15" t="s">
        <v>573</v>
      </c>
      <c r="C37" s="13" t="s">
        <v>460</v>
      </c>
      <c r="D37" s="39" t="s">
        <v>460</v>
      </c>
      <c r="E37" s="378">
        <v>19.111181943786807</v>
      </c>
      <c r="F37" s="385">
        <v>0</v>
      </c>
      <c r="G37" s="381">
        <v>196.17900365102085</v>
      </c>
      <c r="I37" s="660"/>
      <c r="J37" s="661"/>
      <c r="K37" s="661"/>
      <c r="L37" s="661"/>
      <c r="M37" s="661"/>
      <c r="N37" s="661"/>
      <c r="O37" s="662"/>
      <c r="Q37" s="669"/>
      <c r="R37" s="670"/>
      <c r="S37" s="670"/>
      <c r="T37" s="670"/>
      <c r="U37" s="670"/>
      <c r="V37" s="670"/>
      <c r="W37" s="671"/>
    </row>
    <row r="38" spans="1:493" ht="16" customHeight="1" x14ac:dyDescent="0.2">
      <c r="A38" s="655"/>
      <c r="B38" s="15" t="s">
        <v>546</v>
      </c>
      <c r="C38" s="134" t="s">
        <v>494</v>
      </c>
      <c r="D38" s="39" t="s">
        <v>494</v>
      </c>
      <c r="E38" s="378">
        <v>92.660170651691658</v>
      </c>
      <c r="F38" s="385">
        <v>0</v>
      </c>
      <c r="G38" s="381">
        <v>66.890607539093352</v>
      </c>
      <c r="I38" s="660"/>
      <c r="J38" s="661"/>
      <c r="K38" s="661"/>
      <c r="L38" s="661"/>
      <c r="M38" s="661"/>
      <c r="N38" s="661"/>
      <c r="O38" s="662"/>
      <c r="Q38" s="669"/>
      <c r="R38" s="670"/>
      <c r="S38" s="670"/>
      <c r="T38" s="670"/>
      <c r="U38" s="670"/>
      <c r="V38" s="670"/>
      <c r="W38" s="671"/>
    </row>
    <row r="39" spans="1:493" ht="16" customHeight="1" x14ac:dyDescent="0.2">
      <c r="A39" s="655"/>
      <c r="B39" s="15" t="s">
        <v>520</v>
      </c>
      <c r="C39" s="13"/>
      <c r="D39" s="39" t="s">
        <v>520</v>
      </c>
      <c r="E39" s="378">
        <v>26.602710430371378</v>
      </c>
      <c r="F39" s="385">
        <v>0</v>
      </c>
      <c r="G39" s="381">
        <v>176.47654453139685</v>
      </c>
      <c r="I39" s="660"/>
      <c r="J39" s="661"/>
      <c r="K39" s="661"/>
      <c r="L39" s="661"/>
      <c r="M39" s="661"/>
      <c r="N39" s="661"/>
      <c r="O39" s="662"/>
      <c r="Q39" s="669"/>
      <c r="R39" s="670"/>
      <c r="S39" s="670"/>
      <c r="T39" s="670"/>
      <c r="U39" s="670"/>
      <c r="V39" s="670"/>
      <c r="W39" s="671"/>
    </row>
    <row r="40" spans="1:493" ht="16" customHeight="1" x14ac:dyDescent="0.2">
      <c r="A40" s="655"/>
      <c r="B40" s="15" t="s">
        <v>574</v>
      </c>
      <c r="C40" s="13"/>
      <c r="D40" s="39" t="s">
        <v>574</v>
      </c>
      <c r="E40" s="378">
        <v>4.3088424715631355</v>
      </c>
      <c r="F40" s="385">
        <v>0</v>
      </c>
      <c r="G40" s="381">
        <v>2.4591745813735355</v>
      </c>
      <c r="I40" s="660"/>
      <c r="J40" s="661"/>
      <c r="K40" s="661"/>
      <c r="L40" s="661"/>
      <c r="M40" s="661"/>
      <c r="N40" s="661"/>
      <c r="O40" s="662"/>
      <c r="Q40" s="669"/>
      <c r="R40" s="670"/>
      <c r="S40" s="670"/>
      <c r="T40" s="670"/>
      <c r="U40" s="670"/>
      <c r="V40" s="670"/>
      <c r="W40" s="671"/>
    </row>
    <row r="41" spans="1:493" s="132" customFormat="1" ht="16" customHeight="1" thickBot="1" x14ac:dyDescent="0.25">
      <c r="A41" s="655"/>
      <c r="B41" s="128" t="s">
        <v>575</v>
      </c>
      <c r="C41" s="129"/>
      <c r="D41" s="130" t="s">
        <v>575</v>
      </c>
      <c r="E41" s="379">
        <v>84.42587798292233</v>
      </c>
      <c r="F41" s="386">
        <v>58.748720642659123</v>
      </c>
      <c r="G41" s="382">
        <v>76.039761750561837</v>
      </c>
      <c r="H41" s="3"/>
      <c r="I41" s="663"/>
      <c r="J41" s="664"/>
      <c r="K41" s="664"/>
      <c r="L41" s="664"/>
      <c r="M41" s="664"/>
      <c r="N41" s="664"/>
      <c r="O41" s="665"/>
      <c r="P41" s="3"/>
      <c r="Q41" s="672"/>
      <c r="R41" s="673"/>
      <c r="S41" s="673"/>
      <c r="T41" s="673"/>
      <c r="U41" s="673"/>
      <c r="V41" s="673"/>
      <c r="W41" s="674"/>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c r="IX41" s="3"/>
      <c r="IY41" s="3"/>
      <c r="IZ41" s="3"/>
      <c r="JA41" s="3"/>
      <c r="JB41" s="3"/>
      <c r="JC41" s="3"/>
      <c r="JD41" s="3"/>
      <c r="JE41" s="3"/>
      <c r="JF41" s="3"/>
      <c r="JG41" s="3"/>
      <c r="JH41" s="3"/>
      <c r="JI41" s="3"/>
      <c r="JJ41" s="3"/>
      <c r="JK41" s="3"/>
      <c r="JL41" s="3"/>
      <c r="JM41" s="3"/>
      <c r="JN41" s="3"/>
      <c r="JO41" s="3"/>
      <c r="JP41" s="3"/>
      <c r="JQ41" s="3"/>
      <c r="JR41" s="3"/>
      <c r="JS41" s="3"/>
      <c r="JT41" s="3"/>
      <c r="JU41" s="3"/>
      <c r="JV41" s="3"/>
      <c r="JW41" s="3"/>
      <c r="JX41" s="3"/>
      <c r="JY41" s="3"/>
      <c r="JZ41" s="3"/>
      <c r="KA41" s="3"/>
      <c r="KB41" s="3"/>
      <c r="KC41" s="3"/>
      <c r="KD41" s="3"/>
      <c r="KE41" s="3"/>
      <c r="KF41" s="3"/>
      <c r="KG41" s="3"/>
      <c r="KH41" s="3"/>
      <c r="KI41" s="3"/>
      <c r="KJ41" s="3"/>
      <c r="KK41" s="3"/>
      <c r="KL41" s="3"/>
      <c r="KM41" s="3"/>
      <c r="KN41" s="3"/>
      <c r="KO41" s="3"/>
      <c r="KP41" s="3"/>
      <c r="KQ41" s="3"/>
      <c r="KR41" s="3"/>
      <c r="KS41" s="3"/>
      <c r="KT41" s="3"/>
      <c r="KU41" s="3"/>
      <c r="KV41" s="3"/>
      <c r="KW41" s="3"/>
      <c r="KX41" s="3"/>
      <c r="KY41" s="3"/>
      <c r="KZ41" s="3"/>
      <c r="LA41" s="3"/>
      <c r="LB41" s="3"/>
      <c r="LC41" s="3"/>
      <c r="LD41" s="3"/>
      <c r="LE41" s="3"/>
      <c r="LF41" s="3"/>
      <c r="LG41" s="3"/>
      <c r="LH41" s="3"/>
      <c r="LI41" s="3"/>
      <c r="LJ41" s="3"/>
      <c r="LK41" s="3"/>
      <c r="LL41" s="3"/>
      <c r="LM41" s="3"/>
      <c r="LN41" s="3"/>
      <c r="LO41" s="3"/>
      <c r="LP41" s="3"/>
      <c r="LQ41" s="3"/>
      <c r="LR41" s="3"/>
      <c r="LS41" s="3"/>
      <c r="LT41" s="3"/>
      <c r="LU41" s="3"/>
      <c r="LV41" s="3"/>
      <c r="LW41" s="3"/>
      <c r="LX41" s="3"/>
      <c r="LY41" s="3"/>
      <c r="LZ41" s="3"/>
      <c r="MA41" s="3"/>
      <c r="MB41" s="3"/>
      <c r="MC41" s="3"/>
      <c r="MD41" s="3"/>
      <c r="ME41" s="3"/>
      <c r="MF41" s="3"/>
      <c r="MG41" s="3"/>
      <c r="MH41" s="3"/>
      <c r="MI41" s="3"/>
      <c r="MJ41" s="3"/>
      <c r="MK41" s="3"/>
      <c r="ML41" s="3"/>
      <c r="MM41" s="3"/>
      <c r="MN41" s="3"/>
      <c r="MO41" s="3"/>
      <c r="MP41" s="3"/>
      <c r="MQ41" s="3"/>
      <c r="MR41" s="3"/>
      <c r="MS41" s="3"/>
      <c r="MT41" s="3"/>
      <c r="MU41" s="3"/>
      <c r="MV41" s="3"/>
      <c r="MW41" s="3"/>
      <c r="MX41" s="3"/>
      <c r="MY41" s="3"/>
      <c r="MZ41" s="3"/>
      <c r="NA41" s="3"/>
      <c r="NB41" s="3"/>
      <c r="NC41" s="3"/>
      <c r="ND41" s="3"/>
      <c r="NE41" s="3"/>
      <c r="NF41" s="3"/>
      <c r="NG41" s="3"/>
      <c r="NH41" s="3"/>
      <c r="NI41" s="3"/>
      <c r="NJ41" s="3"/>
      <c r="NK41" s="3"/>
      <c r="NL41" s="3"/>
      <c r="NM41" s="3"/>
      <c r="NN41" s="3"/>
      <c r="NO41" s="3"/>
      <c r="NP41" s="3"/>
      <c r="NQ41" s="3"/>
      <c r="NR41" s="3"/>
      <c r="NS41" s="3"/>
      <c r="NT41" s="3"/>
      <c r="NU41" s="3"/>
      <c r="NV41" s="3"/>
      <c r="NW41" s="3"/>
      <c r="NX41" s="3"/>
      <c r="NY41" s="3"/>
      <c r="NZ41" s="3"/>
      <c r="OA41" s="3"/>
      <c r="OB41" s="3"/>
      <c r="OC41" s="3"/>
      <c r="OD41" s="3"/>
      <c r="OE41" s="3"/>
      <c r="OF41" s="3"/>
      <c r="OG41" s="3"/>
      <c r="OH41" s="3"/>
      <c r="OI41" s="3"/>
      <c r="OJ41" s="3"/>
      <c r="OK41" s="3"/>
      <c r="OL41" s="3"/>
      <c r="OM41" s="3"/>
      <c r="ON41" s="3"/>
      <c r="OO41" s="3"/>
      <c r="OP41" s="3"/>
      <c r="OQ41" s="3"/>
      <c r="OR41" s="3"/>
      <c r="OS41" s="3"/>
      <c r="OT41" s="3"/>
      <c r="OU41" s="3"/>
      <c r="OV41" s="3"/>
      <c r="OW41" s="3"/>
      <c r="OX41" s="3"/>
      <c r="OY41" s="3"/>
      <c r="OZ41" s="3"/>
      <c r="PA41" s="3"/>
      <c r="PB41" s="3"/>
      <c r="PC41" s="3"/>
      <c r="PD41" s="3"/>
      <c r="PE41" s="3"/>
      <c r="PF41" s="3"/>
      <c r="PG41" s="3"/>
      <c r="PH41" s="3"/>
      <c r="PI41" s="3"/>
      <c r="PJ41" s="3"/>
      <c r="PK41" s="3"/>
      <c r="PL41" s="3"/>
      <c r="PM41" s="3"/>
      <c r="PN41" s="3"/>
      <c r="PO41" s="3"/>
      <c r="PP41" s="3"/>
      <c r="PQ41" s="3"/>
      <c r="PR41" s="3"/>
      <c r="PS41" s="3"/>
      <c r="PT41" s="3"/>
      <c r="PU41" s="3"/>
      <c r="PV41" s="3"/>
      <c r="PW41" s="3"/>
      <c r="PX41" s="3"/>
      <c r="PY41" s="3"/>
      <c r="PZ41" s="3"/>
      <c r="QA41" s="3"/>
      <c r="QB41" s="3"/>
      <c r="QC41" s="3"/>
      <c r="QD41" s="3"/>
      <c r="QE41" s="3"/>
      <c r="QF41" s="3"/>
      <c r="QG41" s="3"/>
      <c r="QH41" s="3"/>
      <c r="QI41" s="3"/>
      <c r="QJ41" s="3"/>
      <c r="QK41" s="3"/>
      <c r="QL41" s="3"/>
      <c r="QM41" s="3"/>
      <c r="QN41" s="3"/>
      <c r="QO41" s="3"/>
      <c r="QP41" s="3"/>
      <c r="QQ41" s="3"/>
      <c r="QR41" s="3"/>
      <c r="QS41" s="3"/>
      <c r="QT41" s="3"/>
      <c r="QU41" s="3"/>
      <c r="QV41" s="3"/>
      <c r="QW41" s="3"/>
      <c r="QX41" s="3"/>
      <c r="QY41" s="3"/>
      <c r="QZ41" s="3"/>
      <c r="RA41" s="3"/>
      <c r="RB41" s="3"/>
      <c r="RC41" s="3"/>
      <c r="RD41" s="3"/>
      <c r="RE41" s="3"/>
      <c r="RF41" s="3"/>
      <c r="RG41" s="3"/>
      <c r="RH41" s="3"/>
      <c r="RI41" s="3"/>
      <c r="RJ41" s="3"/>
      <c r="RK41" s="3"/>
      <c r="RL41" s="3"/>
      <c r="RM41" s="3"/>
      <c r="RN41" s="3"/>
      <c r="RO41" s="3"/>
      <c r="RP41" s="3"/>
      <c r="RQ41" s="3"/>
      <c r="RR41" s="3"/>
      <c r="RS41" s="3"/>
      <c r="RT41" s="3"/>
      <c r="RU41" s="3"/>
      <c r="RV41" s="3"/>
      <c r="RW41" s="3"/>
      <c r="RX41" s="3"/>
      <c r="RY41" s="3"/>
    </row>
    <row r="42" spans="1:493" ht="16" customHeight="1" x14ac:dyDescent="0.2">
      <c r="A42" s="655"/>
      <c r="B42" s="15" t="s">
        <v>35</v>
      </c>
      <c r="C42" s="13"/>
      <c r="D42" s="39" t="s">
        <v>35</v>
      </c>
      <c r="E42" s="378">
        <v>20.202176821015929</v>
      </c>
      <c r="F42" s="385">
        <v>0</v>
      </c>
      <c r="G42" s="381">
        <v>24.212568692604819</v>
      </c>
      <c r="I42" s="370"/>
      <c r="J42" s="365"/>
      <c r="K42" s="365"/>
      <c r="L42" s="365"/>
      <c r="M42" s="365"/>
      <c r="N42" s="365"/>
      <c r="O42" s="366"/>
      <c r="Q42" s="420"/>
      <c r="R42" s="421"/>
      <c r="S42" s="421"/>
      <c r="T42" s="421"/>
      <c r="U42" s="421"/>
      <c r="V42" s="421"/>
      <c r="W42" s="422"/>
    </row>
    <row r="43" spans="1:493" ht="16" customHeight="1" thickBot="1" x14ac:dyDescent="0.25">
      <c r="A43" s="655"/>
      <c r="B43" s="15" t="s">
        <v>41</v>
      </c>
      <c r="C43" s="13"/>
      <c r="D43" s="39" t="s">
        <v>41</v>
      </c>
      <c r="E43" s="378">
        <v>15.951138945530394</v>
      </c>
      <c r="F43" s="385">
        <v>0</v>
      </c>
      <c r="G43" s="381">
        <v>18.056026568186827</v>
      </c>
      <c r="I43" s="370"/>
      <c r="J43" s="365"/>
      <c r="K43" s="365"/>
      <c r="L43" s="365"/>
      <c r="M43" s="365"/>
      <c r="N43" s="365"/>
      <c r="O43" s="366"/>
      <c r="Q43" s="370"/>
      <c r="R43" s="365"/>
      <c r="S43" s="365"/>
      <c r="T43" s="365"/>
      <c r="U43" s="365"/>
      <c r="V43" s="365"/>
      <c r="W43" s="366"/>
    </row>
    <row r="44" spans="1:493" ht="16" customHeight="1" thickBot="1" x14ac:dyDescent="0.25">
      <c r="A44" s="655"/>
      <c r="B44" s="15" t="s">
        <v>115</v>
      </c>
      <c r="C44" s="13"/>
      <c r="D44" s="39" t="s">
        <v>115</v>
      </c>
      <c r="E44" s="378">
        <v>36.894346899501556</v>
      </c>
      <c r="F44" s="385">
        <v>0</v>
      </c>
      <c r="G44" s="381">
        <v>32.105378279421537</v>
      </c>
      <c r="I44" s="370"/>
      <c r="J44" s="365"/>
      <c r="K44" s="645" t="s">
        <v>704</v>
      </c>
      <c r="L44" s="646"/>
      <c r="M44" s="647"/>
      <c r="N44" s="365"/>
      <c r="O44" s="366"/>
      <c r="Q44" s="370"/>
      <c r="R44" s="365"/>
      <c r="S44" s="365"/>
      <c r="T44" s="365"/>
      <c r="U44" s="365"/>
      <c r="V44" s="365"/>
      <c r="W44" s="366"/>
    </row>
    <row r="45" spans="1:493" ht="16" customHeight="1" x14ac:dyDescent="0.2">
      <c r="A45" s="655"/>
      <c r="B45" s="15" t="s">
        <v>576</v>
      </c>
      <c r="C45" s="52" t="s">
        <v>130</v>
      </c>
      <c r="D45" s="39" t="s">
        <v>130</v>
      </c>
      <c r="E45" s="378">
        <v>21.14341249061356</v>
      </c>
      <c r="F45" s="385">
        <v>0</v>
      </c>
      <c r="G45" s="381">
        <v>29.572623262018364</v>
      </c>
      <c r="I45" s="370"/>
      <c r="J45" s="365"/>
      <c r="K45" s="179" t="s">
        <v>8</v>
      </c>
      <c r="L45" s="177">
        <v>0.43286080432664198</v>
      </c>
      <c r="M45" s="27" t="s">
        <v>701</v>
      </c>
      <c r="N45" s="20"/>
      <c r="O45" s="366"/>
      <c r="Q45" s="370"/>
      <c r="R45" s="365"/>
      <c r="S45" s="365"/>
      <c r="T45" s="365"/>
      <c r="U45" s="365"/>
      <c r="V45" s="365"/>
      <c r="W45" s="366"/>
    </row>
    <row r="46" spans="1:493" ht="16" customHeight="1" thickBot="1" x14ac:dyDescent="0.25">
      <c r="A46" s="655"/>
      <c r="B46" s="15" t="s">
        <v>158</v>
      </c>
      <c r="C46" s="13"/>
      <c r="D46" s="39" t="s">
        <v>158</v>
      </c>
      <c r="E46" s="378">
        <v>13.449012612540214</v>
      </c>
      <c r="F46" s="385">
        <v>0</v>
      </c>
      <c r="G46" s="381">
        <v>13.540965703367018</v>
      </c>
      <c r="I46" s="370"/>
      <c r="J46" s="365"/>
      <c r="K46" s="179" t="s">
        <v>20</v>
      </c>
      <c r="L46" s="177">
        <v>2.0003778544650198E-3</v>
      </c>
      <c r="M46" s="27" t="s">
        <v>702</v>
      </c>
      <c r="N46" s="20"/>
      <c r="O46" s="366"/>
      <c r="Q46" s="370"/>
      <c r="R46" s="365"/>
      <c r="S46" s="365"/>
      <c r="T46" s="365"/>
      <c r="U46" s="365"/>
      <c r="V46" s="365"/>
      <c r="W46" s="366"/>
    </row>
    <row r="47" spans="1:493" ht="16" customHeight="1" thickBot="1" x14ac:dyDescent="0.25">
      <c r="A47" s="655"/>
      <c r="B47" s="15" t="s">
        <v>162</v>
      </c>
      <c r="C47" s="13"/>
      <c r="D47" s="39" t="s">
        <v>162</v>
      </c>
      <c r="E47" s="378">
        <v>20.9993971928923</v>
      </c>
      <c r="F47" s="385">
        <v>0</v>
      </c>
      <c r="G47" s="381">
        <v>31.030029708567412</v>
      </c>
      <c r="I47" s="370"/>
      <c r="J47" s="365"/>
      <c r="K47" s="180" t="s">
        <v>21</v>
      </c>
      <c r="L47" s="178">
        <v>2.2173995866666667</v>
      </c>
      <c r="M47" s="51" t="s">
        <v>703</v>
      </c>
      <c r="N47" s="20"/>
      <c r="O47" s="366"/>
      <c r="Q47" s="370"/>
      <c r="R47" s="675" t="s">
        <v>720</v>
      </c>
      <c r="S47" s="676"/>
      <c r="T47" s="676"/>
      <c r="U47" s="677"/>
      <c r="V47" s="485">
        <v>1.6</v>
      </c>
      <c r="W47" s="366"/>
    </row>
    <row r="48" spans="1:493" ht="16" customHeight="1" x14ac:dyDescent="0.2">
      <c r="A48" s="655"/>
      <c r="B48" s="15" t="s">
        <v>188</v>
      </c>
      <c r="C48" s="13"/>
      <c r="D48" s="39" t="s">
        <v>188</v>
      </c>
      <c r="E48" s="378">
        <v>18.616833485167188</v>
      </c>
      <c r="F48" s="385">
        <v>0</v>
      </c>
      <c r="G48" s="381">
        <v>24.461839530332682</v>
      </c>
      <c r="I48" s="370"/>
      <c r="J48" s="365"/>
      <c r="K48" s="419"/>
      <c r="L48" s="365"/>
      <c r="M48" s="365"/>
      <c r="N48" s="20"/>
      <c r="O48" s="366"/>
      <c r="Q48" s="370"/>
      <c r="R48" s="365"/>
      <c r="S48" s="365"/>
      <c r="T48" s="365"/>
      <c r="U48" s="365"/>
      <c r="V48" s="365"/>
      <c r="W48" s="366"/>
    </row>
    <row r="49" spans="1:493" ht="16" customHeight="1" x14ac:dyDescent="0.2">
      <c r="A49" s="655"/>
      <c r="B49" s="15" t="s">
        <v>282</v>
      </c>
      <c r="C49" s="13"/>
      <c r="D49" s="39" t="s">
        <v>282</v>
      </c>
      <c r="E49" s="378">
        <v>74.421526373628296</v>
      </c>
      <c r="F49" s="385">
        <v>0</v>
      </c>
      <c r="G49" s="381">
        <v>111.51621244282944</v>
      </c>
      <c r="I49" s="370"/>
      <c r="J49" s="365"/>
      <c r="K49" s="419"/>
      <c r="L49" s="365"/>
      <c r="M49" s="365"/>
      <c r="N49" s="20"/>
      <c r="O49" s="366"/>
      <c r="Q49" s="370"/>
      <c r="R49" s="365"/>
      <c r="S49" s="365"/>
      <c r="T49" s="365"/>
      <c r="U49" s="365"/>
      <c r="V49" s="365"/>
      <c r="W49" s="366"/>
    </row>
    <row r="50" spans="1:493" ht="16" customHeight="1" x14ac:dyDescent="0.2">
      <c r="A50" s="655"/>
      <c r="B50" s="15" t="s">
        <v>350</v>
      </c>
      <c r="C50" s="13"/>
      <c r="D50" s="39" t="s">
        <v>350</v>
      </c>
      <c r="E50" s="378">
        <v>38.47146827640416</v>
      </c>
      <c r="F50" s="385">
        <v>0</v>
      </c>
      <c r="G50" s="381">
        <v>61.596723320388286</v>
      </c>
      <c r="I50" s="370"/>
      <c r="J50" s="365"/>
      <c r="K50" s="365"/>
      <c r="L50" s="365"/>
      <c r="M50" s="365"/>
      <c r="N50" s="20"/>
      <c r="O50" s="366"/>
      <c r="Q50" s="370"/>
      <c r="R50" s="365"/>
      <c r="S50" s="365"/>
      <c r="T50" s="365"/>
      <c r="U50" s="365"/>
      <c r="V50" s="365"/>
      <c r="W50" s="366"/>
    </row>
    <row r="51" spans="1:493" ht="16" customHeight="1" thickBot="1" x14ac:dyDescent="0.25">
      <c r="A51" s="655"/>
      <c r="B51" s="15" t="s">
        <v>444</v>
      </c>
      <c r="C51" s="13"/>
      <c r="D51" s="39" t="s">
        <v>444</v>
      </c>
      <c r="E51" s="378">
        <v>328.14894152634162</v>
      </c>
      <c r="F51" s="385">
        <v>0</v>
      </c>
      <c r="G51" s="381">
        <v>110.85852822143394</v>
      </c>
      <c r="I51" s="370"/>
      <c r="J51" s="365"/>
      <c r="K51" s="365"/>
      <c r="L51" s="365"/>
      <c r="M51" s="365"/>
      <c r="N51" s="20"/>
      <c r="O51" s="366"/>
      <c r="Q51" s="370"/>
      <c r="R51" s="365"/>
      <c r="S51" s="365"/>
      <c r="T51" s="365"/>
      <c r="U51" s="365"/>
      <c r="V51" s="365"/>
      <c r="W51" s="366"/>
    </row>
    <row r="52" spans="1:493" ht="16" customHeight="1" thickBot="1" x14ac:dyDescent="0.25">
      <c r="A52" s="655"/>
      <c r="B52" s="15" t="s">
        <v>544</v>
      </c>
      <c r="C52" s="134" t="s">
        <v>450</v>
      </c>
      <c r="D52" s="39" t="s">
        <v>450</v>
      </c>
      <c r="E52" s="378">
        <v>29.140745920857619</v>
      </c>
      <c r="F52" s="385">
        <v>0</v>
      </c>
      <c r="G52" s="381">
        <v>109.22169997068484</v>
      </c>
      <c r="I52" s="370"/>
      <c r="J52" s="365"/>
      <c r="K52" s="648" t="s">
        <v>706</v>
      </c>
      <c r="L52" s="649"/>
      <c r="M52" s="650"/>
      <c r="N52" s="20"/>
      <c r="O52" s="366"/>
      <c r="Q52" s="370"/>
      <c r="R52" s="365"/>
      <c r="S52" s="365"/>
      <c r="T52" s="365"/>
      <c r="U52" s="365"/>
      <c r="V52" s="365"/>
      <c r="W52" s="366"/>
    </row>
    <row r="53" spans="1:493" ht="16" customHeight="1" x14ac:dyDescent="0.2">
      <c r="A53" s="655"/>
      <c r="B53" s="15" t="s">
        <v>480</v>
      </c>
      <c r="C53" s="13"/>
      <c r="D53" s="39" t="s">
        <v>480</v>
      </c>
      <c r="E53" s="378">
        <v>27.71438517971082</v>
      </c>
      <c r="F53" s="385">
        <v>0</v>
      </c>
      <c r="G53" s="381">
        <v>35.745808077251937</v>
      </c>
      <c r="I53" s="370"/>
      <c r="J53" s="365"/>
      <c r="K53" s="179" t="s">
        <v>8</v>
      </c>
      <c r="L53" s="177">
        <v>0.47693288362578778</v>
      </c>
      <c r="M53" s="27" t="s">
        <v>701</v>
      </c>
      <c r="N53" s="20"/>
      <c r="O53" s="366"/>
      <c r="Q53" s="370"/>
      <c r="R53" s="365"/>
      <c r="S53" s="365"/>
      <c r="T53" s="365"/>
      <c r="U53" s="365"/>
      <c r="V53" s="365"/>
      <c r="W53" s="366"/>
    </row>
    <row r="54" spans="1:493" ht="16" customHeight="1" x14ac:dyDescent="0.2">
      <c r="A54" s="655"/>
      <c r="B54" s="15" t="s">
        <v>577</v>
      </c>
      <c r="C54" s="13"/>
      <c r="D54" s="39" t="s">
        <v>577</v>
      </c>
      <c r="E54" s="378">
        <v>20.333464719575776</v>
      </c>
      <c r="F54" s="385">
        <v>0</v>
      </c>
      <c r="G54" s="381">
        <v>26.545498062468884</v>
      </c>
      <c r="I54" s="370"/>
      <c r="J54" s="365"/>
      <c r="K54" s="179" t="s">
        <v>20</v>
      </c>
      <c r="L54" s="177">
        <v>2.2075598465346115E-3</v>
      </c>
      <c r="M54" s="27" t="s">
        <v>702</v>
      </c>
      <c r="N54" s="20"/>
      <c r="O54" s="366"/>
      <c r="Q54" s="370"/>
      <c r="R54" s="365"/>
      <c r="S54" s="365"/>
      <c r="T54" s="365"/>
      <c r="U54" s="365"/>
      <c r="V54" s="365"/>
      <c r="W54" s="366"/>
    </row>
    <row r="55" spans="1:493" s="132" customFormat="1" ht="16" customHeight="1" thickBot="1" x14ac:dyDescent="0.25">
      <c r="A55" s="655"/>
      <c r="B55" s="128" t="s">
        <v>578</v>
      </c>
      <c r="C55" s="129"/>
      <c r="D55" s="130" t="s">
        <v>578</v>
      </c>
      <c r="E55" s="379">
        <v>33.373463002986703</v>
      </c>
      <c r="F55" s="386">
        <v>21.14341249061356</v>
      </c>
      <c r="G55" s="382">
        <v>46.991699498520312</v>
      </c>
      <c r="H55" s="3"/>
      <c r="I55" s="370"/>
      <c r="J55" s="365"/>
      <c r="K55" s="180" t="s">
        <v>21</v>
      </c>
      <c r="L55" s="178">
        <v>2.3932823287504363</v>
      </c>
      <c r="M55" s="51" t="s">
        <v>703</v>
      </c>
      <c r="N55" s="20"/>
      <c r="O55" s="366"/>
      <c r="P55" s="3"/>
      <c r="Q55" s="370"/>
      <c r="R55" s="365"/>
      <c r="S55" s="365"/>
      <c r="T55" s="365"/>
      <c r="U55" s="365"/>
      <c r="V55" s="365"/>
      <c r="W55" s="366"/>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row>
    <row r="56" spans="1:493" ht="16" customHeight="1" x14ac:dyDescent="0.2">
      <c r="A56" s="655"/>
      <c r="B56" s="15" t="s">
        <v>55</v>
      </c>
      <c r="C56" s="13"/>
      <c r="D56" s="39" t="s">
        <v>55</v>
      </c>
      <c r="E56" s="378">
        <v>16.942125299959358</v>
      </c>
      <c r="F56" s="385">
        <v>0</v>
      </c>
      <c r="G56" s="381">
        <v>17.942584495358304</v>
      </c>
      <c r="I56" s="370"/>
      <c r="J56" s="365"/>
      <c r="K56" s="365"/>
      <c r="L56" s="20"/>
      <c r="M56" s="20"/>
      <c r="N56" s="20"/>
      <c r="O56" s="366"/>
      <c r="Q56" s="370"/>
      <c r="R56" s="365"/>
      <c r="S56" s="365"/>
      <c r="T56" s="365"/>
      <c r="U56" s="365"/>
      <c r="V56" s="365"/>
      <c r="W56" s="366"/>
    </row>
    <row r="57" spans="1:493" ht="16" customHeight="1" x14ac:dyDescent="0.2">
      <c r="A57" s="655"/>
      <c r="B57" s="15" t="s">
        <v>587</v>
      </c>
      <c r="C57" s="13" t="s">
        <v>95</v>
      </c>
      <c r="D57" s="39" t="s">
        <v>95</v>
      </c>
      <c r="E57" s="378">
        <v>19.448626272640762</v>
      </c>
      <c r="F57" s="385">
        <v>0</v>
      </c>
      <c r="G57" s="381">
        <v>30.393088017890484</v>
      </c>
      <c r="I57" s="370"/>
      <c r="J57" s="365"/>
      <c r="K57" s="365"/>
      <c r="L57" s="365"/>
      <c r="M57" s="365"/>
      <c r="N57" s="20"/>
      <c r="O57" s="366"/>
      <c r="Q57" s="370"/>
      <c r="R57" s="365"/>
      <c r="S57" s="365"/>
      <c r="T57" s="365"/>
      <c r="U57" s="365"/>
      <c r="V57" s="365"/>
      <c r="W57" s="366"/>
    </row>
    <row r="58" spans="1:493" ht="16" customHeight="1" x14ac:dyDescent="0.2">
      <c r="A58" s="655"/>
      <c r="B58" s="15" t="s">
        <v>119</v>
      </c>
      <c r="C58" s="13"/>
      <c r="D58" s="39" t="s">
        <v>119</v>
      </c>
      <c r="E58" s="378">
        <v>15.868258089459767</v>
      </c>
      <c r="F58" s="385">
        <v>0</v>
      </c>
      <c r="G58" s="381">
        <v>16.683138654207447</v>
      </c>
      <c r="I58" s="370"/>
      <c r="J58" s="365"/>
      <c r="K58" s="365"/>
      <c r="L58" s="365"/>
      <c r="M58" s="365"/>
      <c r="N58" s="365"/>
      <c r="O58" s="366"/>
      <c r="Q58" s="370"/>
      <c r="R58" s="365"/>
      <c r="S58" s="365"/>
      <c r="T58" s="365"/>
      <c r="U58" s="365"/>
      <c r="V58" s="365"/>
      <c r="W58" s="366"/>
    </row>
    <row r="59" spans="1:493" ht="16" customHeight="1" x14ac:dyDescent="0.2">
      <c r="A59" s="655"/>
      <c r="B59" s="15" t="s">
        <v>234</v>
      </c>
      <c r="C59" s="13"/>
      <c r="D59" s="39" t="s">
        <v>234</v>
      </c>
      <c r="E59" s="378">
        <v>19.030600724884717</v>
      </c>
      <c r="F59" s="385">
        <v>0</v>
      </c>
      <c r="G59" s="381">
        <v>16.937866823376297</v>
      </c>
      <c r="I59" s="370"/>
      <c r="J59" s="365"/>
      <c r="K59" s="365"/>
      <c r="L59" s="365"/>
      <c r="M59" s="365"/>
      <c r="N59" s="365"/>
      <c r="O59" s="366"/>
      <c r="Q59" s="370"/>
      <c r="R59" s="365"/>
      <c r="S59" s="365"/>
      <c r="T59" s="365"/>
      <c r="U59" s="365"/>
      <c r="V59" s="365"/>
      <c r="W59" s="366"/>
    </row>
    <row r="60" spans="1:493" ht="16" customHeight="1" thickBot="1" x14ac:dyDescent="0.25">
      <c r="A60" s="655"/>
      <c r="B60" s="15" t="s">
        <v>236</v>
      </c>
      <c r="C60" s="13"/>
      <c r="D60" s="39" t="s">
        <v>236</v>
      </c>
      <c r="E60" s="378">
        <v>12.220055588924877</v>
      </c>
      <c r="F60" s="385">
        <v>0</v>
      </c>
      <c r="G60" s="381">
        <v>10.90726749441912</v>
      </c>
      <c r="I60" s="371"/>
      <c r="J60" s="372"/>
      <c r="K60" s="372"/>
      <c r="L60" s="372"/>
      <c r="M60" s="372"/>
      <c r="N60" s="372"/>
      <c r="O60" s="373"/>
      <c r="Q60" s="371"/>
      <c r="R60" s="372"/>
      <c r="S60" s="372"/>
      <c r="T60" s="372"/>
      <c r="U60" s="372"/>
      <c r="V60" s="372"/>
      <c r="W60" s="373"/>
    </row>
    <row r="61" spans="1:493" ht="16" customHeight="1" x14ac:dyDescent="0.2">
      <c r="A61" s="655"/>
      <c r="B61" s="15" t="s">
        <v>296</v>
      </c>
      <c r="C61" s="13"/>
      <c r="D61" s="39" t="s">
        <v>296</v>
      </c>
      <c r="E61" s="378">
        <v>11.632149057758101</v>
      </c>
      <c r="F61" s="385">
        <v>0</v>
      </c>
      <c r="G61" s="381">
        <v>13.983117459623768</v>
      </c>
    </row>
    <row r="62" spans="1:493" ht="16" customHeight="1" x14ac:dyDescent="0.2">
      <c r="A62" s="655"/>
      <c r="B62" s="15" t="s">
        <v>468</v>
      </c>
      <c r="C62" s="13"/>
      <c r="D62" s="39" t="s">
        <v>468</v>
      </c>
      <c r="E62" s="378">
        <v>3.7939000978947117</v>
      </c>
      <c r="F62" s="385">
        <v>0</v>
      </c>
      <c r="G62" s="381">
        <v>1.9638012007427581</v>
      </c>
    </row>
    <row r="63" spans="1:493" ht="16" customHeight="1" x14ac:dyDescent="0.2">
      <c r="A63" s="655"/>
      <c r="B63" s="15" t="s">
        <v>588</v>
      </c>
      <c r="C63" s="13" t="s">
        <v>510</v>
      </c>
      <c r="D63" s="39" t="s">
        <v>510</v>
      </c>
      <c r="E63" s="378">
        <v>28.714190615432074</v>
      </c>
      <c r="F63" s="385">
        <v>0</v>
      </c>
      <c r="G63" s="381">
        <v>68.204207355240641</v>
      </c>
    </row>
    <row r="64" spans="1:493" ht="16" customHeight="1" x14ac:dyDescent="0.2">
      <c r="A64" s="655"/>
      <c r="B64" s="15" t="s">
        <v>589</v>
      </c>
      <c r="C64" s="13"/>
      <c r="D64" s="39" t="s">
        <v>589</v>
      </c>
      <c r="E64" s="378">
        <v>14.794233792826006</v>
      </c>
      <c r="F64" s="385">
        <v>0</v>
      </c>
      <c r="G64" s="381">
        <v>25.377031953421678</v>
      </c>
    </row>
    <row r="65" spans="1:493" s="132" customFormat="1" ht="16" customHeight="1" thickBot="1" x14ac:dyDescent="0.25">
      <c r="A65" s="655"/>
      <c r="B65" s="128" t="s">
        <v>590</v>
      </c>
      <c r="C65" s="129"/>
      <c r="D65" s="130" t="s">
        <v>590</v>
      </c>
      <c r="E65" s="380">
        <v>15.320326250210378</v>
      </c>
      <c r="F65" s="387">
        <v>15.868258089459767</v>
      </c>
      <c r="G65" s="383">
        <v>16.984143419574163</v>
      </c>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c r="IX65" s="3"/>
      <c r="IY65" s="3"/>
      <c r="IZ65" s="3"/>
      <c r="JA65" s="3"/>
      <c r="JB65" s="3"/>
      <c r="JC65" s="3"/>
      <c r="JD65" s="3"/>
      <c r="JE65" s="3"/>
      <c r="JF65" s="3"/>
      <c r="JG65" s="3"/>
      <c r="JH65" s="3"/>
      <c r="JI65" s="3"/>
      <c r="JJ65" s="3"/>
      <c r="JK65" s="3"/>
      <c r="JL65" s="3"/>
      <c r="JM65" s="3"/>
      <c r="JN65" s="3"/>
      <c r="JO65" s="3"/>
      <c r="JP65" s="3"/>
      <c r="JQ65" s="3"/>
      <c r="JR65" s="3"/>
      <c r="JS65" s="3"/>
      <c r="JT65" s="3"/>
      <c r="JU65" s="3"/>
      <c r="JV65" s="3"/>
      <c r="JW65" s="3"/>
      <c r="JX65" s="3"/>
      <c r="JY65" s="3"/>
      <c r="JZ65" s="3"/>
      <c r="KA65" s="3"/>
      <c r="KB65" s="3"/>
      <c r="KC65" s="3"/>
      <c r="KD65" s="3"/>
      <c r="KE65" s="3"/>
      <c r="KF65" s="3"/>
      <c r="KG65" s="3"/>
      <c r="KH65" s="3"/>
      <c r="KI65" s="3"/>
      <c r="KJ65" s="3"/>
      <c r="KK65" s="3"/>
      <c r="KL65" s="3"/>
      <c r="KM65" s="3"/>
      <c r="KN65" s="3"/>
      <c r="KO65" s="3"/>
      <c r="KP65" s="3"/>
      <c r="KQ65" s="3"/>
      <c r="KR65" s="3"/>
      <c r="KS65" s="3"/>
      <c r="KT65" s="3"/>
      <c r="KU65" s="3"/>
      <c r="KV65" s="3"/>
      <c r="KW65" s="3"/>
      <c r="KX65" s="3"/>
      <c r="KY65" s="3"/>
      <c r="KZ65" s="3"/>
      <c r="LA65" s="3"/>
      <c r="LB65" s="3"/>
      <c r="LC65" s="3"/>
      <c r="LD65" s="3"/>
      <c r="LE65" s="3"/>
      <c r="LF65" s="3"/>
      <c r="LG65" s="3"/>
      <c r="LH65" s="3"/>
      <c r="LI65" s="3"/>
      <c r="LJ65" s="3"/>
      <c r="LK65" s="3"/>
      <c r="LL65" s="3"/>
      <c r="LM65" s="3"/>
      <c r="LN65" s="3"/>
      <c r="LO65" s="3"/>
      <c r="LP65" s="3"/>
      <c r="LQ65" s="3"/>
      <c r="LR65" s="3"/>
      <c r="LS65" s="3"/>
      <c r="LT65" s="3"/>
      <c r="LU65" s="3"/>
      <c r="LV65" s="3"/>
      <c r="LW65" s="3"/>
      <c r="LX65" s="3"/>
      <c r="LY65" s="3"/>
      <c r="LZ65" s="3"/>
      <c r="MA65" s="3"/>
      <c r="MB65" s="3"/>
      <c r="MC65" s="3"/>
      <c r="MD65" s="3"/>
      <c r="ME65" s="3"/>
      <c r="MF65" s="3"/>
      <c r="MG65" s="3"/>
      <c r="MH65" s="3"/>
      <c r="MI65" s="3"/>
      <c r="MJ65" s="3"/>
      <c r="MK65" s="3"/>
      <c r="ML65" s="3"/>
      <c r="MM65" s="3"/>
      <c r="MN65" s="3"/>
      <c r="MO65" s="3"/>
      <c r="MP65" s="3"/>
      <c r="MQ65" s="3"/>
      <c r="MR65" s="3"/>
      <c r="MS65" s="3"/>
      <c r="MT65" s="3"/>
      <c r="MU65" s="3"/>
      <c r="MV65" s="3"/>
      <c r="MW65" s="3"/>
      <c r="MX65" s="3"/>
      <c r="MY65" s="3"/>
      <c r="MZ65" s="3"/>
      <c r="NA65" s="3"/>
      <c r="NB65" s="3"/>
      <c r="NC65" s="3"/>
      <c r="ND65" s="3"/>
      <c r="NE65" s="3"/>
      <c r="NF65" s="3"/>
      <c r="NG65" s="3"/>
      <c r="NH65" s="3"/>
      <c r="NI65" s="3"/>
      <c r="NJ65" s="3"/>
      <c r="NK65" s="3"/>
      <c r="NL65" s="3"/>
      <c r="NM65" s="3"/>
      <c r="NN65" s="3"/>
      <c r="NO65" s="3"/>
      <c r="NP65" s="3"/>
      <c r="NQ65" s="3"/>
      <c r="NR65" s="3"/>
      <c r="NS65" s="3"/>
      <c r="NT65" s="3"/>
      <c r="NU65" s="3"/>
      <c r="NV65" s="3"/>
      <c r="NW65" s="3"/>
      <c r="NX65" s="3"/>
      <c r="NY65" s="3"/>
      <c r="NZ65" s="3"/>
      <c r="OA65" s="3"/>
      <c r="OB65" s="3"/>
      <c r="OC65" s="3"/>
      <c r="OD65" s="3"/>
      <c r="OE65" s="3"/>
      <c r="OF65" s="3"/>
      <c r="OG65" s="3"/>
      <c r="OH65" s="3"/>
      <c r="OI65" s="3"/>
      <c r="OJ65" s="3"/>
      <c r="OK65" s="3"/>
      <c r="OL65" s="3"/>
      <c r="OM65" s="3"/>
      <c r="ON65" s="3"/>
      <c r="OO65" s="3"/>
      <c r="OP65" s="3"/>
      <c r="OQ65" s="3"/>
      <c r="OR65" s="3"/>
      <c r="OS65" s="3"/>
      <c r="OT65" s="3"/>
      <c r="OU65" s="3"/>
      <c r="OV65" s="3"/>
      <c r="OW65" s="3"/>
      <c r="OX65" s="3"/>
      <c r="OY65" s="3"/>
      <c r="OZ65" s="3"/>
      <c r="PA65" s="3"/>
      <c r="PB65" s="3"/>
      <c r="PC65" s="3"/>
      <c r="PD65" s="3"/>
      <c r="PE65" s="3"/>
      <c r="PF65" s="3"/>
      <c r="PG65" s="3"/>
      <c r="PH65" s="3"/>
      <c r="PI65" s="3"/>
      <c r="PJ65" s="3"/>
      <c r="PK65" s="3"/>
      <c r="PL65" s="3"/>
      <c r="PM65" s="3"/>
      <c r="PN65" s="3"/>
      <c r="PO65" s="3"/>
      <c r="PP65" s="3"/>
      <c r="PQ65" s="3"/>
      <c r="PR65" s="3"/>
      <c r="PS65" s="3"/>
      <c r="PT65" s="3"/>
      <c r="PU65" s="3"/>
      <c r="PV65" s="3"/>
      <c r="PW65" s="3"/>
      <c r="PX65" s="3"/>
      <c r="PY65" s="3"/>
      <c r="PZ65" s="3"/>
      <c r="QA65" s="3"/>
      <c r="QB65" s="3"/>
      <c r="QC65" s="3"/>
      <c r="QD65" s="3"/>
      <c r="QE65" s="3"/>
      <c r="QF65" s="3"/>
      <c r="QG65" s="3"/>
      <c r="QH65" s="3"/>
      <c r="QI65" s="3"/>
      <c r="QJ65" s="3"/>
      <c r="QK65" s="3"/>
      <c r="QL65" s="3"/>
      <c r="QM65" s="3"/>
      <c r="QN65" s="3"/>
      <c r="QO65" s="3"/>
      <c r="QP65" s="3"/>
      <c r="QQ65" s="3"/>
      <c r="QR65" s="3"/>
      <c r="QS65" s="3"/>
      <c r="QT65" s="3"/>
      <c r="QU65" s="3"/>
      <c r="QV65" s="3"/>
      <c r="QW65" s="3"/>
      <c r="QX65" s="3"/>
      <c r="QY65" s="3"/>
      <c r="QZ65" s="3"/>
      <c r="RA65" s="3"/>
      <c r="RB65" s="3"/>
      <c r="RC65" s="3"/>
      <c r="RD65" s="3"/>
      <c r="RE65" s="3"/>
      <c r="RF65" s="3"/>
      <c r="RG65" s="3"/>
      <c r="RH65" s="3"/>
      <c r="RI65" s="3"/>
      <c r="RJ65" s="3"/>
      <c r="RK65" s="3"/>
      <c r="RL65" s="3"/>
      <c r="RM65" s="3"/>
      <c r="RN65" s="3"/>
      <c r="RO65" s="3"/>
      <c r="RP65" s="3"/>
      <c r="RQ65" s="3"/>
      <c r="RR65" s="3"/>
      <c r="RS65" s="3"/>
      <c r="RT65" s="3"/>
      <c r="RU65" s="3"/>
      <c r="RV65" s="3"/>
      <c r="RW65" s="3"/>
      <c r="RX65" s="3"/>
      <c r="RY65" s="3"/>
    </row>
    <row r="66" spans="1:493" ht="17" customHeight="1" thickBot="1" x14ac:dyDescent="0.25">
      <c r="A66" s="656"/>
      <c r="B66" s="36" t="s">
        <v>591</v>
      </c>
      <c r="C66" s="36"/>
      <c r="D66" s="40" t="s">
        <v>591</v>
      </c>
      <c r="E66" s="374">
        <v>46.463120131549211</v>
      </c>
      <c r="F66" s="375">
        <v>19.111181943786807</v>
      </c>
      <c r="G66" s="375"/>
    </row>
    <row r="67" spans="1:493" ht="17" thickBot="1" x14ac:dyDescent="0.25">
      <c r="A67" s="20"/>
      <c r="B67" s="20"/>
      <c r="C67" s="20"/>
      <c r="D67" s="20"/>
      <c r="E67" s="20"/>
      <c r="F67" s="20"/>
      <c r="G67" s="20"/>
    </row>
    <row r="68" spans="1:493" ht="22" thickBot="1" x14ac:dyDescent="0.25">
      <c r="A68" s="651" t="s">
        <v>10</v>
      </c>
      <c r="B68" s="389"/>
      <c r="C68" s="390" t="s">
        <v>596</v>
      </c>
      <c r="D68" s="391" t="str">
        <f>D3</f>
        <v>Country list for interface</v>
      </c>
      <c r="E68" s="392" t="s">
        <v>608</v>
      </c>
      <c r="F68" s="393" t="s">
        <v>593</v>
      </c>
      <c r="G68" s="11"/>
    </row>
    <row r="69" spans="1:493" ht="16" customHeight="1" x14ac:dyDescent="0.2">
      <c r="A69" s="652"/>
      <c r="B69" s="394" t="s">
        <v>109</v>
      </c>
      <c r="C69" s="395"/>
      <c r="D69" s="396" t="s">
        <v>109</v>
      </c>
      <c r="E69" s="397">
        <v>14.819389506375416</v>
      </c>
      <c r="F69" s="398">
        <v>0</v>
      </c>
      <c r="G69" s="398">
        <v>33.21607260931011</v>
      </c>
    </row>
    <row r="70" spans="1:493" ht="16" customHeight="1" x14ac:dyDescent="0.2">
      <c r="A70" s="652"/>
      <c r="B70" s="399" t="s">
        <v>314</v>
      </c>
      <c r="C70" s="13"/>
      <c r="D70" s="39" t="s">
        <v>314</v>
      </c>
      <c r="E70" s="43">
        <v>30.249040003911929</v>
      </c>
      <c r="F70" s="41">
        <v>0</v>
      </c>
      <c r="G70" s="41">
        <v>13.641164124636175</v>
      </c>
    </row>
    <row r="71" spans="1:493" ht="16" customHeight="1" x14ac:dyDescent="0.2">
      <c r="A71" s="652"/>
      <c r="B71" s="399" t="s">
        <v>22</v>
      </c>
      <c r="C71" s="15" t="s">
        <v>699</v>
      </c>
      <c r="D71" s="39" t="s">
        <v>699</v>
      </c>
      <c r="E71" s="43">
        <v>11.532264535709142</v>
      </c>
      <c r="F71" s="41">
        <v>0</v>
      </c>
      <c r="G71" s="41">
        <v>33.467227379141477</v>
      </c>
    </row>
    <row r="72" spans="1:493" s="132" customFormat="1" ht="16" customHeight="1" x14ac:dyDescent="0.2">
      <c r="A72" s="652"/>
      <c r="B72" s="400" t="s">
        <v>579</v>
      </c>
      <c r="C72" s="129"/>
      <c r="D72" s="130" t="s">
        <v>579</v>
      </c>
      <c r="E72" s="133">
        <v>13.07051412766452</v>
      </c>
      <c r="F72" s="131">
        <v>14.819389506375416</v>
      </c>
      <c r="G72" s="131">
        <v>32.867174145041638</v>
      </c>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c r="IX72" s="3"/>
      <c r="IY72" s="3"/>
      <c r="IZ72" s="3"/>
      <c r="JA72" s="3"/>
      <c r="JB72" s="3"/>
      <c r="JC72" s="3"/>
      <c r="JD72" s="3"/>
      <c r="JE72" s="3"/>
      <c r="JF72" s="3"/>
      <c r="JG72" s="3"/>
      <c r="JH72" s="3"/>
      <c r="JI72" s="3"/>
      <c r="JJ72" s="3"/>
      <c r="JK72" s="3"/>
      <c r="JL72" s="3"/>
      <c r="JM72" s="3"/>
      <c r="JN72" s="3"/>
      <c r="JO72" s="3"/>
      <c r="JP72" s="3"/>
      <c r="JQ72" s="3"/>
      <c r="JR72" s="3"/>
      <c r="JS72" s="3"/>
      <c r="JT72" s="3"/>
      <c r="JU72" s="3"/>
      <c r="JV72" s="3"/>
      <c r="JW72" s="3"/>
      <c r="JX72" s="3"/>
      <c r="JY72" s="3"/>
      <c r="JZ72" s="3"/>
      <c r="KA72" s="3"/>
      <c r="KB72" s="3"/>
      <c r="KC72" s="3"/>
      <c r="KD72" s="3"/>
      <c r="KE72" s="3"/>
      <c r="KF72" s="3"/>
      <c r="KG72" s="3"/>
      <c r="KH72" s="3"/>
      <c r="KI72" s="3"/>
      <c r="KJ72" s="3"/>
      <c r="KK72" s="3"/>
      <c r="KL72" s="3"/>
      <c r="KM72" s="3"/>
      <c r="KN72" s="3"/>
      <c r="KO72" s="3"/>
      <c r="KP72" s="3"/>
      <c r="KQ72" s="3"/>
      <c r="KR72" s="3"/>
      <c r="KS72" s="3"/>
      <c r="KT72" s="3"/>
      <c r="KU72" s="3"/>
      <c r="KV72" s="3"/>
      <c r="KW72" s="3"/>
      <c r="KX72" s="3"/>
      <c r="KY72" s="3"/>
      <c r="KZ72" s="3"/>
      <c r="LA72" s="3"/>
      <c r="LB72" s="3"/>
      <c r="LC72" s="3"/>
      <c r="LD72" s="3"/>
      <c r="LE72" s="3"/>
      <c r="LF72" s="3"/>
      <c r="LG72" s="3"/>
      <c r="LH72" s="3"/>
      <c r="LI72" s="3"/>
      <c r="LJ72" s="3"/>
      <c r="LK72" s="3"/>
      <c r="LL72" s="3"/>
      <c r="LM72" s="3"/>
      <c r="LN72" s="3"/>
      <c r="LO72" s="3"/>
      <c r="LP72" s="3"/>
      <c r="LQ72" s="3"/>
      <c r="LR72" s="3"/>
      <c r="LS72" s="3"/>
      <c r="LT72" s="3"/>
      <c r="LU72" s="3"/>
      <c r="LV72" s="3"/>
      <c r="LW72" s="3"/>
      <c r="LX72" s="3"/>
      <c r="LY72" s="3"/>
      <c r="LZ72" s="3"/>
      <c r="MA72" s="3"/>
      <c r="MB72" s="3"/>
      <c r="MC72" s="3"/>
      <c r="MD72" s="3"/>
      <c r="ME72" s="3"/>
      <c r="MF72" s="3"/>
      <c r="MG72" s="3"/>
      <c r="MH72" s="3"/>
      <c r="MI72" s="3"/>
      <c r="MJ72" s="3"/>
      <c r="MK72" s="3"/>
      <c r="ML72" s="3"/>
      <c r="MM72" s="3"/>
      <c r="MN72" s="3"/>
      <c r="MO72" s="3"/>
      <c r="MP72" s="3"/>
      <c r="MQ72" s="3"/>
      <c r="MR72" s="3"/>
      <c r="MS72" s="3"/>
      <c r="MT72" s="3"/>
      <c r="MU72" s="3"/>
      <c r="MV72" s="3"/>
      <c r="MW72" s="3"/>
      <c r="MX72" s="3"/>
      <c r="MY72" s="3"/>
      <c r="MZ72" s="3"/>
      <c r="NA72" s="3"/>
      <c r="NB72" s="3"/>
      <c r="NC72" s="3"/>
      <c r="ND72" s="3"/>
      <c r="NE72" s="3"/>
      <c r="NF72" s="3"/>
      <c r="NG72" s="3"/>
      <c r="NH72" s="3"/>
      <c r="NI72" s="3"/>
      <c r="NJ72" s="3"/>
      <c r="NK72" s="3"/>
      <c r="NL72" s="3"/>
      <c r="NM72" s="3"/>
      <c r="NN72" s="3"/>
      <c r="NO72" s="3"/>
      <c r="NP72" s="3"/>
      <c r="NQ72" s="3"/>
      <c r="NR72" s="3"/>
      <c r="NS72" s="3"/>
      <c r="NT72" s="3"/>
      <c r="NU72" s="3"/>
      <c r="NV72" s="3"/>
      <c r="NW72" s="3"/>
      <c r="NX72" s="3"/>
      <c r="NY72" s="3"/>
      <c r="NZ72" s="3"/>
      <c r="OA72" s="3"/>
      <c r="OB72" s="3"/>
      <c r="OC72" s="3"/>
      <c r="OD72" s="3"/>
      <c r="OE72" s="3"/>
      <c r="OF72" s="3"/>
      <c r="OG72" s="3"/>
      <c r="OH72" s="3"/>
      <c r="OI72" s="3"/>
      <c r="OJ72" s="3"/>
      <c r="OK72" s="3"/>
      <c r="OL72" s="3"/>
      <c r="OM72" s="3"/>
      <c r="ON72" s="3"/>
      <c r="OO72" s="3"/>
      <c r="OP72" s="3"/>
      <c r="OQ72" s="3"/>
      <c r="OR72" s="3"/>
      <c r="OS72" s="3"/>
      <c r="OT72" s="3"/>
      <c r="OU72" s="3"/>
      <c r="OV72" s="3"/>
      <c r="OW72" s="3"/>
      <c r="OX72" s="3"/>
      <c r="OY72" s="3"/>
      <c r="OZ72" s="3"/>
      <c r="PA72" s="3"/>
      <c r="PB72" s="3"/>
      <c r="PC72" s="3"/>
      <c r="PD72" s="3"/>
      <c r="PE72" s="3"/>
      <c r="PF72" s="3"/>
      <c r="PG72" s="3"/>
      <c r="PH72" s="3"/>
      <c r="PI72" s="3"/>
      <c r="PJ72" s="3"/>
      <c r="PK72" s="3"/>
      <c r="PL72" s="3"/>
      <c r="PM72" s="3"/>
      <c r="PN72" s="3"/>
      <c r="PO72" s="3"/>
      <c r="PP72" s="3"/>
      <c r="PQ72" s="3"/>
      <c r="PR72" s="3"/>
      <c r="PS72" s="3"/>
      <c r="PT72" s="3"/>
      <c r="PU72" s="3"/>
      <c r="PV72" s="3"/>
      <c r="PW72" s="3"/>
      <c r="PX72" s="3"/>
      <c r="PY72" s="3"/>
      <c r="PZ72" s="3"/>
      <c r="QA72" s="3"/>
      <c r="QB72" s="3"/>
      <c r="QC72" s="3"/>
      <c r="QD72" s="3"/>
      <c r="QE72" s="3"/>
      <c r="QF72" s="3"/>
      <c r="QG72" s="3"/>
      <c r="QH72" s="3"/>
      <c r="QI72" s="3"/>
      <c r="QJ72" s="3"/>
      <c r="QK72" s="3"/>
      <c r="QL72" s="3"/>
      <c r="QM72" s="3"/>
      <c r="QN72" s="3"/>
      <c r="QO72" s="3"/>
      <c r="QP72" s="3"/>
      <c r="QQ72" s="3"/>
      <c r="QR72" s="3"/>
      <c r="QS72" s="3"/>
      <c r="QT72" s="3"/>
      <c r="QU72" s="3"/>
      <c r="QV72" s="3"/>
      <c r="QW72" s="3"/>
      <c r="QX72" s="3"/>
      <c r="QY72" s="3"/>
      <c r="QZ72" s="3"/>
      <c r="RA72" s="3"/>
      <c r="RB72" s="3"/>
      <c r="RC72" s="3"/>
      <c r="RD72" s="3"/>
      <c r="RE72" s="3"/>
      <c r="RF72" s="3"/>
      <c r="RG72" s="3"/>
      <c r="RH72" s="3"/>
      <c r="RI72" s="3"/>
      <c r="RJ72" s="3"/>
      <c r="RK72" s="3"/>
      <c r="RL72" s="3"/>
      <c r="RM72" s="3"/>
      <c r="RN72" s="3"/>
      <c r="RO72" s="3"/>
      <c r="RP72" s="3"/>
      <c r="RQ72" s="3"/>
      <c r="RR72" s="3"/>
      <c r="RS72" s="3"/>
      <c r="RT72" s="3"/>
      <c r="RU72" s="3"/>
      <c r="RV72" s="3"/>
      <c r="RW72" s="3"/>
      <c r="RX72" s="3"/>
      <c r="RY72" s="3"/>
    </row>
    <row r="73" spans="1:493" ht="16" customHeight="1" x14ac:dyDescent="0.2">
      <c r="A73" s="652"/>
      <c r="B73" s="399" t="s">
        <v>49</v>
      </c>
      <c r="C73" s="13"/>
      <c r="D73" s="39" t="s">
        <v>49</v>
      </c>
      <c r="E73" s="43">
        <v>18.344186432648158</v>
      </c>
      <c r="F73" s="41">
        <v>0</v>
      </c>
      <c r="G73" s="41">
        <v>23.946287708379547</v>
      </c>
    </row>
    <row r="74" spans="1:493" ht="16" customHeight="1" x14ac:dyDescent="0.2">
      <c r="A74" s="652"/>
      <c r="B74" s="399" t="s">
        <v>594</v>
      </c>
      <c r="C74" s="19" t="s">
        <v>81</v>
      </c>
      <c r="D74" s="39" t="s">
        <v>81</v>
      </c>
      <c r="E74" s="43">
        <v>22.17787381381266</v>
      </c>
      <c r="F74" s="41">
        <v>0</v>
      </c>
      <c r="G74" s="41">
        <v>48.981581280157492</v>
      </c>
    </row>
    <row r="75" spans="1:493" ht="16" customHeight="1" x14ac:dyDescent="0.2">
      <c r="A75" s="652"/>
      <c r="B75" s="399" t="s">
        <v>91</v>
      </c>
      <c r="C75" s="13"/>
      <c r="D75" s="39" t="s">
        <v>91</v>
      </c>
      <c r="E75" s="43">
        <v>23.807318762204645</v>
      </c>
      <c r="F75" s="41">
        <v>0</v>
      </c>
      <c r="G75" s="41">
        <v>41.809677298007358</v>
      </c>
    </row>
    <row r="76" spans="1:493" ht="16" customHeight="1" x14ac:dyDescent="0.2">
      <c r="A76" s="652"/>
      <c r="B76" s="399" t="s">
        <v>125</v>
      </c>
      <c r="C76" s="13"/>
      <c r="D76" s="39" t="s">
        <v>125</v>
      </c>
      <c r="E76" s="43">
        <v>19.287561171858222</v>
      </c>
      <c r="F76" s="41">
        <v>0</v>
      </c>
      <c r="G76" s="41">
        <v>21.286650354602628</v>
      </c>
    </row>
    <row r="77" spans="1:493" ht="16" customHeight="1" x14ac:dyDescent="0.2">
      <c r="A77" s="652"/>
      <c r="B77" s="399" t="s">
        <v>374</v>
      </c>
      <c r="C77" s="13"/>
      <c r="D77" s="39" t="s">
        <v>374</v>
      </c>
      <c r="E77" s="43">
        <v>66.849293103865818</v>
      </c>
      <c r="F77" s="41">
        <v>0</v>
      </c>
      <c r="G77" s="41">
        <v>44.878238009518469</v>
      </c>
    </row>
    <row r="78" spans="1:493" ht="16" customHeight="1" x14ac:dyDescent="0.2">
      <c r="A78" s="652"/>
      <c r="B78" s="399" t="s">
        <v>580</v>
      </c>
      <c r="C78" s="13" t="s">
        <v>592</v>
      </c>
      <c r="D78" s="39" t="s">
        <v>592</v>
      </c>
      <c r="E78" s="43">
        <v>19.303052610305507</v>
      </c>
      <c r="F78" s="41">
        <v>0</v>
      </c>
      <c r="G78" s="41">
        <v>32.53056937259273</v>
      </c>
    </row>
    <row r="79" spans="1:493" ht="16" customHeight="1" x14ac:dyDescent="0.2">
      <c r="A79" s="652"/>
      <c r="B79" s="399" t="s">
        <v>581</v>
      </c>
      <c r="C79" s="134" t="s">
        <v>508</v>
      </c>
      <c r="D79" s="39" t="s">
        <v>508</v>
      </c>
      <c r="E79" s="43">
        <v>160.41518909383669</v>
      </c>
      <c r="F79" s="41">
        <v>0</v>
      </c>
      <c r="G79" s="41">
        <v>540.51414588021476</v>
      </c>
    </row>
    <row r="80" spans="1:493" ht="16" customHeight="1" x14ac:dyDescent="0.2">
      <c r="A80" s="652"/>
      <c r="B80" s="399" t="s">
        <v>582</v>
      </c>
      <c r="C80" s="13"/>
      <c r="D80" s="39" t="s">
        <v>582</v>
      </c>
      <c r="E80" s="43">
        <v>40.641595237984006</v>
      </c>
      <c r="F80" s="41">
        <v>0</v>
      </c>
      <c r="G80" s="41">
        <v>47.15419635537458</v>
      </c>
    </row>
    <row r="81" spans="1:493" s="132" customFormat="1" ht="16" customHeight="1" x14ac:dyDescent="0.2">
      <c r="A81" s="652"/>
      <c r="B81" s="400" t="s">
        <v>583</v>
      </c>
      <c r="C81" s="129"/>
      <c r="D81" s="130" t="s">
        <v>583</v>
      </c>
      <c r="E81" s="133">
        <v>58.434821876592459</v>
      </c>
      <c r="F81" s="131">
        <v>22.992596288008652</v>
      </c>
      <c r="G81" s="131">
        <v>131.03185591349472</v>
      </c>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3"/>
      <c r="CE81" s="3"/>
      <c r="CF81" s="3"/>
      <c r="CG81" s="3"/>
      <c r="CH81" s="3"/>
      <c r="CI81" s="3"/>
      <c r="CJ81" s="3"/>
      <c r="CK81" s="3"/>
      <c r="CL81" s="3"/>
      <c r="CM81" s="3"/>
      <c r="CN81" s="3"/>
      <c r="CO81" s="3"/>
      <c r="CP81" s="3"/>
      <c r="CQ81" s="3"/>
      <c r="CR81" s="3"/>
      <c r="CS81" s="3"/>
      <c r="CT81" s="3"/>
      <c r="CU81" s="3"/>
      <c r="CV81" s="3"/>
      <c r="CW81" s="3"/>
      <c r="CX81" s="3"/>
      <c r="CY81" s="3"/>
      <c r="CZ81" s="3"/>
      <c r="DA81" s="3"/>
      <c r="DB81" s="3"/>
      <c r="DC81" s="3"/>
      <c r="DD81" s="3"/>
      <c r="DE81" s="3"/>
      <c r="DF81" s="3"/>
      <c r="DG81" s="3"/>
      <c r="DH81" s="3"/>
      <c r="DI81" s="3"/>
      <c r="DJ81" s="3"/>
      <c r="DK81" s="3"/>
      <c r="DL81" s="3"/>
      <c r="DM81" s="3"/>
      <c r="DN81" s="3"/>
      <c r="DO81" s="3"/>
      <c r="DP81" s="3"/>
      <c r="DQ81" s="3"/>
      <c r="DR81" s="3"/>
      <c r="DS81" s="3"/>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c r="IW81" s="3"/>
      <c r="IX81" s="3"/>
      <c r="IY81" s="3"/>
      <c r="IZ81" s="3"/>
      <c r="JA81" s="3"/>
      <c r="JB81" s="3"/>
      <c r="JC81" s="3"/>
      <c r="JD81" s="3"/>
      <c r="JE81" s="3"/>
      <c r="JF81" s="3"/>
      <c r="JG81" s="3"/>
      <c r="JH81" s="3"/>
      <c r="JI81" s="3"/>
      <c r="JJ81" s="3"/>
      <c r="JK81" s="3"/>
      <c r="JL81" s="3"/>
      <c r="JM81" s="3"/>
      <c r="JN81" s="3"/>
      <c r="JO81" s="3"/>
      <c r="JP81" s="3"/>
      <c r="JQ81" s="3"/>
      <c r="JR81" s="3"/>
      <c r="JS81" s="3"/>
      <c r="JT81" s="3"/>
      <c r="JU81" s="3"/>
      <c r="JV81" s="3"/>
      <c r="JW81" s="3"/>
      <c r="JX81" s="3"/>
      <c r="JY81" s="3"/>
      <c r="JZ81" s="3"/>
      <c r="KA81" s="3"/>
      <c r="KB81" s="3"/>
      <c r="KC81" s="3"/>
      <c r="KD81" s="3"/>
      <c r="KE81" s="3"/>
      <c r="KF81" s="3"/>
      <c r="KG81" s="3"/>
      <c r="KH81" s="3"/>
      <c r="KI81" s="3"/>
      <c r="KJ81" s="3"/>
      <c r="KK81" s="3"/>
      <c r="KL81" s="3"/>
      <c r="KM81" s="3"/>
      <c r="KN81" s="3"/>
      <c r="KO81" s="3"/>
      <c r="KP81" s="3"/>
      <c r="KQ81" s="3"/>
      <c r="KR81" s="3"/>
      <c r="KS81" s="3"/>
      <c r="KT81" s="3"/>
      <c r="KU81" s="3"/>
      <c r="KV81" s="3"/>
      <c r="KW81" s="3"/>
      <c r="KX81" s="3"/>
      <c r="KY81" s="3"/>
      <c r="KZ81" s="3"/>
      <c r="LA81" s="3"/>
      <c r="LB81" s="3"/>
      <c r="LC81" s="3"/>
      <c r="LD81" s="3"/>
      <c r="LE81" s="3"/>
      <c r="LF81" s="3"/>
      <c r="LG81" s="3"/>
      <c r="LH81" s="3"/>
      <c r="LI81" s="3"/>
      <c r="LJ81" s="3"/>
      <c r="LK81" s="3"/>
      <c r="LL81" s="3"/>
      <c r="LM81" s="3"/>
      <c r="LN81" s="3"/>
      <c r="LO81" s="3"/>
      <c r="LP81" s="3"/>
      <c r="LQ81" s="3"/>
      <c r="LR81" s="3"/>
      <c r="LS81" s="3"/>
      <c r="LT81" s="3"/>
      <c r="LU81" s="3"/>
      <c r="LV81" s="3"/>
      <c r="LW81" s="3"/>
      <c r="LX81" s="3"/>
      <c r="LY81" s="3"/>
      <c r="LZ81" s="3"/>
      <c r="MA81" s="3"/>
      <c r="MB81" s="3"/>
      <c r="MC81" s="3"/>
      <c r="MD81" s="3"/>
      <c r="ME81" s="3"/>
      <c r="MF81" s="3"/>
      <c r="MG81" s="3"/>
      <c r="MH81" s="3"/>
      <c r="MI81" s="3"/>
      <c r="MJ81" s="3"/>
      <c r="MK81" s="3"/>
      <c r="ML81" s="3"/>
      <c r="MM81" s="3"/>
      <c r="MN81" s="3"/>
      <c r="MO81" s="3"/>
      <c r="MP81" s="3"/>
      <c r="MQ81" s="3"/>
      <c r="MR81" s="3"/>
      <c r="MS81" s="3"/>
      <c r="MT81" s="3"/>
      <c r="MU81" s="3"/>
      <c r="MV81" s="3"/>
      <c r="MW81" s="3"/>
      <c r="MX81" s="3"/>
      <c r="MY81" s="3"/>
      <c r="MZ81" s="3"/>
      <c r="NA81" s="3"/>
      <c r="NB81" s="3"/>
      <c r="NC81" s="3"/>
      <c r="ND81" s="3"/>
      <c r="NE81" s="3"/>
      <c r="NF81" s="3"/>
      <c r="NG81" s="3"/>
      <c r="NH81" s="3"/>
      <c r="NI81" s="3"/>
      <c r="NJ81" s="3"/>
      <c r="NK81" s="3"/>
      <c r="NL81" s="3"/>
      <c r="NM81" s="3"/>
      <c r="NN81" s="3"/>
      <c r="NO81" s="3"/>
      <c r="NP81" s="3"/>
      <c r="NQ81" s="3"/>
      <c r="NR81" s="3"/>
      <c r="NS81" s="3"/>
      <c r="NT81" s="3"/>
      <c r="NU81" s="3"/>
      <c r="NV81" s="3"/>
      <c r="NW81" s="3"/>
      <c r="NX81" s="3"/>
      <c r="NY81" s="3"/>
      <c r="NZ81" s="3"/>
      <c r="OA81" s="3"/>
      <c r="OB81" s="3"/>
      <c r="OC81" s="3"/>
      <c r="OD81" s="3"/>
      <c r="OE81" s="3"/>
      <c r="OF81" s="3"/>
      <c r="OG81" s="3"/>
      <c r="OH81" s="3"/>
      <c r="OI81" s="3"/>
      <c r="OJ81" s="3"/>
      <c r="OK81" s="3"/>
      <c r="OL81" s="3"/>
      <c r="OM81" s="3"/>
      <c r="ON81" s="3"/>
      <c r="OO81" s="3"/>
      <c r="OP81" s="3"/>
      <c r="OQ81" s="3"/>
      <c r="OR81" s="3"/>
      <c r="OS81" s="3"/>
      <c r="OT81" s="3"/>
      <c r="OU81" s="3"/>
      <c r="OV81" s="3"/>
      <c r="OW81" s="3"/>
      <c r="OX81" s="3"/>
      <c r="OY81" s="3"/>
      <c r="OZ81" s="3"/>
      <c r="PA81" s="3"/>
      <c r="PB81" s="3"/>
      <c r="PC81" s="3"/>
      <c r="PD81" s="3"/>
      <c r="PE81" s="3"/>
      <c r="PF81" s="3"/>
      <c r="PG81" s="3"/>
      <c r="PH81" s="3"/>
      <c r="PI81" s="3"/>
      <c r="PJ81" s="3"/>
      <c r="PK81" s="3"/>
      <c r="PL81" s="3"/>
      <c r="PM81" s="3"/>
      <c r="PN81" s="3"/>
      <c r="PO81" s="3"/>
      <c r="PP81" s="3"/>
      <c r="PQ81" s="3"/>
      <c r="PR81" s="3"/>
      <c r="PS81" s="3"/>
      <c r="PT81" s="3"/>
      <c r="PU81" s="3"/>
      <c r="PV81" s="3"/>
      <c r="PW81" s="3"/>
      <c r="PX81" s="3"/>
      <c r="PY81" s="3"/>
      <c r="PZ81" s="3"/>
      <c r="QA81" s="3"/>
      <c r="QB81" s="3"/>
      <c r="QC81" s="3"/>
      <c r="QD81" s="3"/>
      <c r="QE81" s="3"/>
      <c r="QF81" s="3"/>
      <c r="QG81" s="3"/>
      <c r="QH81" s="3"/>
      <c r="QI81" s="3"/>
      <c r="QJ81" s="3"/>
      <c r="QK81" s="3"/>
      <c r="QL81" s="3"/>
      <c r="QM81" s="3"/>
      <c r="QN81" s="3"/>
      <c r="QO81" s="3"/>
      <c r="QP81" s="3"/>
      <c r="QQ81" s="3"/>
      <c r="QR81" s="3"/>
      <c r="QS81" s="3"/>
      <c r="QT81" s="3"/>
      <c r="QU81" s="3"/>
      <c r="QV81" s="3"/>
      <c r="QW81" s="3"/>
      <c r="QX81" s="3"/>
      <c r="QY81" s="3"/>
      <c r="QZ81" s="3"/>
      <c r="RA81" s="3"/>
      <c r="RB81" s="3"/>
      <c r="RC81" s="3"/>
      <c r="RD81" s="3"/>
      <c r="RE81" s="3"/>
      <c r="RF81" s="3"/>
      <c r="RG81" s="3"/>
      <c r="RH81" s="3"/>
      <c r="RI81" s="3"/>
      <c r="RJ81" s="3"/>
      <c r="RK81" s="3"/>
      <c r="RL81" s="3"/>
      <c r="RM81" s="3"/>
      <c r="RN81" s="3"/>
      <c r="RO81" s="3"/>
      <c r="RP81" s="3"/>
      <c r="RQ81" s="3"/>
      <c r="RR81" s="3"/>
      <c r="RS81" s="3"/>
      <c r="RT81" s="3"/>
      <c r="RU81" s="3"/>
      <c r="RV81" s="3"/>
      <c r="RW81" s="3"/>
      <c r="RX81" s="3"/>
      <c r="RY81" s="3"/>
    </row>
    <row r="82" spans="1:493" ht="16" customHeight="1" x14ac:dyDescent="0.2">
      <c r="A82" s="652"/>
      <c r="B82" s="399" t="s">
        <v>148</v>
      </c>
      <c r="C82" s="13"/>
      <c r="D82" s="39" t="s">
        <v>148</v>
      </c>
      <c r="E82" s="43">
        <v>16.313601833908418</v>
      </c>
      <c r="F82" s="41">
        <v>0</v>
      </c>
      <c r="G82" s="41">
        <v>41.697958136496247</v>
      </c>
    </row>
    <row r="83" spans="1:493" ht="16" customHeight="1" x14ac:dyDescent="0.2">
      <c r="A83" s="652"/>
      <c r="B83" s="399" t="s">
        <v>194</v>
      </c>
      <c r="C83" s="13"/>
      <c r="D83" s="39" t="s">
        <v>194</v>
      </c>
      <c r="E83" s="43">
        <v>12.551829754013305</v>
      </c>
      <c r="F83" s="41">
        <v>0</v>
      </c>
      <c r="G83" s="41">
        <v>14.715250496081518</v>
      </c>
    </row>
    <row r="84" spans="1:493" ht="16" customHeight="1" x14ac:dyDescent="0.2">
      <c r="A84" s="652"/>
      <c r="B84" s="399" t="s">
        <v>248</v>
      </c>
      <c r="C84" s="13"/>
      <c r="D84" s="39" t="s">
        <v>248</v>
      </c>
      <c r="E84" s="43">
        <v>13.65653948088508</v>
      </c>
      <c r="F84" s="41">
        <v>0</v>
      </c>
      <c r="G84" s="41">
        <v>41.484029051277368</v>
      </c>
    </row>
    <row r="85" spans="1:493" ht="16" customHeight="1" x14ac:dyDescent="0.2">
      <c r="A85" s="652"/>
      <c r="B85" s="399" t="s">
        <v>595</v>
      </c>
      <c r="C85" s="16" t="s">
        <v>340</v>
      </c>
      <c r="D85" s="39" t="s">
        <v>340</v>
      </c>
      <c r="E85" s="43">
        <v>21.709039362401832</v>
      </c>
      <c r="F85" s="41">
        <v>0</v>
      </c>
      <c r="G85" s="41">
        <v>44.128957319144121</v>
      </c>
    </row>
    <row r="86" spans="1:493" ht="16" customHeight="1" x14ac:dyDescent="0.2">
      <c r="A86" s="652"/>
      <c r="B86" s="399" t="s">
        <v>358</v>
      </c>
      <c r="C86" s="13"/>
      <c r="D86" s="39" t="s">
        <v>358</v>
      </c>
      <c r="E86" s="43">
        <v>24.425828000168249</v>
      </c>
      <c r="F86" s="41">
        <v>0</v>
      </c>
      <c r="G86" s="41">
        <v>34.589768200536071</v>
      </c>
    </row>
    <row r="87" spans="1:493" ht="16" customHeight="1" x14ac:dyDescent="0.2">
      <c r="A87" s="652"/>
      <c r="B87" s="399" t="s">
        <v>380</v>
      </c>
      <c r="C87" s="13"/>
      <c r="D87" s="39" t="s">
        <v>380</v>
      </c>
      <c r="E87" s="43">
        <v>21.56688352193796</v>
      </c>
      <c r="F87" s="41">
        <v>0</v>
      </c>
      <c r="G87" s="41">
        <v>55.276983433020384</v>
      </c>
    </row>
    <row r="88" spans="1:493" ht="16" customHeight="1" x14ac:dyDescent="0.2">
      <c r="A88" s="652"/>
      <c r="B88" s="399" t="s">
        <v>390</v>
      </c>
      <c r="C88" s="13"/>
      <c r="D88" s="39" t="s">
        <v>390</v>
      </c>
      <c r="E88" s="43">
        <v>10.507855070558394</v>
      </c>
      <c r="F88" s="41">
        <v>0</v>
      </c>
      <c r="G88" s="41">
        <v>24.052256349604203</v>
      </c>
    </row>
    <row r="89" spans="1:493" ht="16" customHeight="1" x14ac:dyDescent="0.2">
      <c r="A89" s="652"/>
      <c r="B89" s="399" t="s">
        <v>492</v>
      </c>
      <c r="C89" s="13"/>
      <c r="D89" s="39" t="s">
        <v>492</v>
      </c>
      <c r="E89" s="43">
        <v>48.193428275449072</v>
      </c>
      <c r="F89" s="41">
        <v>0</v>
      </c>
      <c r="G89" s="41">
        <v>165.21450918722857</v>
      </c>
    </row>
    <row r="90" spans="1:493" ht="16" customHeight="1" x14ac:dyDescent="0.2">
      <c r="A90" s="652"/>
      <c r="B90" s="399" t="s">
        <v>584</v>
      </c>
      <c r="C90" s="134" t="s">
        <v>496</v>
      </c>
      <c r="D90" s="39" t="s">
        <v>496</v>
      </c>
      <c r="E90" s="43">
        <v>7.9855600385680194</v>
      </c>
      <c r="F90" s="41">
        <v>0</v>
      </c>
      <c r="G90" s="41">
        <v>16.676270675109482</v>
      </c>
    </row>
    <row r="91" spans="1:493" ht="16" customHeight="1" x14ac:dyDescent="0.2">
      <c r="A91" s="652"/>
      <c r="B91" s="399" t="s">
        <v>585</v>
      </c>
      <c r="C91" s="13"/>
      <c r="D91" s="39" t="s">
        <v>585</v>
      </c>
      <c r="E91" s="43">
        <v>16.658165195623098</v>
      </c>
      <c r="F91" s="41">
        <v>0</v>
      </c>
      <c r="G91" s="41">
        <v>37.536470526252316</v>
      </c>
    </row>
    <row r="92" spans="1:493" s="132" customFormat="1" ht="16" customHeight="1" x14ac:dyDescent="0.2">
      <c r="A92" s="652"/>
      <c r="B92" s="400" t="s">
        <v>586</v>
      </c>
      <c r="C92" s="129"/>
      <c r="D92" s="130" t="s">
        <v>586</v>
      </c>
      <c r="E92" s="133">
        <v>17.745010612934738</v>
      </c>
      <c r="F92" s="131">
        <v>16.48588351476576</v>
      </c>
      <c r="G92" s="131">
        <v>43.949391180433118</v>
      </c>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3"/>
      <c r="CE92" s="3"/>
      <c r="CF92" s="3"/>
      <c r="CG92" s="3"/>
      <c r="CH92" s="3"/>
      <c r="CI92" s="3"/>
      <c r="CJ92" s="3"/>
      <c r="CK92" s="3"/>
      <c r="CL92" s="3"/>
      <c r="CM92" s="3"/>
      <c r="CN92" s="3"/>
      <c r="CO92" s="3"/>
      <c r="CP92" s="3"/>
      <c r="CQ92" s="3"/>
      <c r="CR92" s="3"/>
      <c r="CS92" s="3"/>
      <c r="CT92" s="3"/>
      <c r="CU92" s="3"/>
      <c r="CV92" s="3"/>
      <c r="CW92" s="3"/>
      <c r="CX92" s="3"/>
      <c r="CY92" s="3"/>
      <c r="CZ92" s="3"/>
      <c r="DA92" s="3"/>
      <c r="DB92" s="3"/>
      <c r="DC92" s="3"/>
      <c r="DD92" s="3"/>
      <c r="DE92" s="3"/>
      <c r="DF92" s="3"/>
      <c r="DG92" s="3"/>
      <c r="DH92" s="3"/>
      <c r="DI92" s="3"/>
      <c r="DJ92" s="3"/>
      <c r="DK92" s="3"/>
      <c r="DL92" s="3"/>
      <c r="DM92" s="3"/>
      <c r="DN92" s="3"/>
      <c r="DO92" s="3"/>
      <c r="DP92" s="3"/>
      <c r="DQ92" s="3"/>
      <c r="DR92" s="3"/>
      <c r="DS92" s="3"/>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c r="IN92" s="3"/>
      <c r="IO92" s="3"/>
      <c r="IP92" s="3"/>
      <c r="IQ92" s="3"/>
      <c r="IR92" s="3"/>
      <c r="IS92" s="3"/>
      <c r="IT92" s="3"/>
      <c r="IU92" s="3"/>
      <c r="IV92" s="3"/>
      <c r="IW92" s="3"/>
      <c r="IX92" s="3"/>
      <c r="IY92" s="3"/>
      <c r="IZ92" s="3"/>
      <c r="JA92" s="3"/>
      <c r="JB92" s="3"/>
      <c r="JC92" s="3"/>
      <c r="JD92" s="3"/>
      <c r="JE92" s="3"/>
      <c r="JF92" s="3"/>
      <c r="JG92" s="3"/>
      <c r="JH92" s="3"/>
      <c r="JI92" s="3"/>
      <c r="JJ92" s="3"/>
      <c r="JK92" s="3"/>
      <c r="JL92" s="3"/>
      <c r="JM92" s="3"/>
      <c r="JN92" s="3"/>
      <c r="JO92" s="3"/>
      <c r="JP92" s="3"/>
      <c r="JQ92" s="3"/>
      <c r="JR92" s="3"/>
      <c r="JS92" s="3"/>
      <c r="JT92" s="3"/>
      <c r="JU92" s="3"/>
      <c r="JV92" s="3"/>
      <c r="JW92" s="3"/>
      <c r="JX92" s="3"/>
      <c r="JY92" s="3"/>
      <c r="JZ92" s="3"/>
      <c r="KA92" s="3"/>
      <c r="KB92" s="3"/>
      <c r="KC92" s="3"/>
      <c r="KD92" s="3"/>
      <c r="KE92" s="3"/>
      <c r="KF92" s="3"/>
      <c r="KG92" s="3"/>
      <c r="KH92" s="3"/>
      <c r="KI92" s="3"/>
      <c r="KJ92" s="3"/>
      <c r="KK92" s="3"/>
      <c r="KL92" s="3"/>
      <c r="KM92" s="3"/>
      <c r="KN92" s="3"/>
      <c r="KO92" s="3"/>
      <c r="KP92" s="3"/>
      <c r="KQ92" s="3"/>
      <c r="KR92" s="3"/>
      <c r="KS92" s="3"/>
      <c r="KT92" s="3"/>
      <c r="KU92" s="3"/>
      <c r="KV92" s="3"/>
      <c r="KW92" s="3"/>
      <c r="KX92" s="3"/>
      <c r="KY92" s="3"/>
      <c r="KZ92" s="3"/>
      <c r="LA92" s="3"/>
      <c r="LB92" s="3"/>
      <c r="LC92" s="3"/>
      <c r="LD92" s="3"/>
      <c r="LE92" s="3"/>
      <c r="LF92" s="3"/>
      <c r="LG92" s="3"/>
      <c r="LH92" s="3"/>
      <c r="LI92" s="3"/>
      <c r="LJ92" s="3"/>
      <c r="LK92" s="3"/>
      <c r="LL92" s="3"/>
      <c r="LM92" s="3"/>
      <c r="LN92" s="3"/>
      <c r="LO92" s="3"/>
      <c r="LP92" s="3"/>
      <c r="LQ92" s="3"/>
      <c r="LR92" s="3"/>
      <c r="LS92" s="3"/>
      <c r="LT92" s="3"/>
      <c r="LU92" s="3"/>
      <c r="LV92" s="3"/>
      <c r="LW92" s="3"/>
      <c r="LX92" s="3"/>
      <c r="LY92" s="3"/>
      <c r="LZ92" s="3"/>
      <c r="MA92" s="3"/>
      <c r="MB92" s="3"/>
      <c r="MC92" s="3"/>
      <c r="MD92" s="3"/>
      <c r="ME92" s="3"/>
      <c r="MF92" s="3"/>
      <c r="MG92" s="3"/>
      <c r="MH92" s="3"/>
      <c r="MI92" s="3"/>
      <c r="MJ92" s="3"/>
      <c r="MK92" s="3"/>
      <c r="ML92" s="3"/>
      <c r="MM92" s="3"/>
      <c r="MN92" s="3"/>
      <c r="MO92" s="3"/>
      <c r="MP92" s="3"/>
      <c r="MQ92" s="3"/>
      <c r="MR92" s="3"/>
      <c r="MS92" s="3"/>
      <c r="MT92" s="3"/>
      <c r="MU92" s="3"/>
      <c r="MV92" s="3"/>
      <c r="MW92" s="3"/>
      <c r="MX92" s="3"/>
      <c r="MY92" s="3"/>
      <c r="MZ92" s="3"/>
      <c r="NA92" s="3"/>
      <c r="NB92" s="3"/>
      <c r="NC92" s="3"/>
      <c r="ND92" s="3"/>
      <c r="NE92" s="3"/>
      <c r="NF92" s="3"/>
      <c r="NG92" s="3"/>
      <c r="NH92" s="3"/>
      <c r="NI92" s="3"/>
      <c r="NJ92" s="3"/>
      <c r="NK92" s="3"/>
      <c r="NL92" s="3"/>
      <c r="NM92" s="3"/>
      <c r="NN92" s="3"/>
      <c r="NO92" s="3"/>
      <c r="NP92" s="3"/>
      <c r="NQ92" s="3"/>
      <c r="NR92" s="3"/>
      <c r="NS92" s="3"/>
      <c r="NT92" s="3"/>
      <c r="NU92" s="3"/>
      <c r="NV92" s="3"/>
      <c r="NW92" s="3"/>
      <c r="NX92" s="3"/>
      <c r="NY92" s="3"/>
      <c r="NZ92" s="3"/>
      <c r="OA92" s="3"/>
      <c r="OB92" s="3"/>
      <c r="OC92" s="3"/>
      <c r="OD92" s="3"/>
      <c r="OE92" s="3"/>
      <c r="OF92" s="3"/>
      <c r="OG92" s="3"/>
      <c r="OH92" s="3"/>
      <c r="OI92" s="3"/>
      <c r="OJ92" s="3"/>
      <c r="OK92" s="3"/>
      <c r="OL92" s="3"/>
      <c r="OM92" s="3"/>
      <c r="ON92" s="3"/>
      <c r="OO92" s="3"/>
      <c r="OP92" s="3"/>
      <c r="OQ92" s="3"/>
      <c r="OR92" s="3"/>
      <c r="OS92" s="3"/>
      <c r="OT92" s="3"/>
      <c r="OU92" s="3"/>
      <c r="OV92" s="3"/>
      <c r="OW92" s="3"/>
      <c r="OX92" s="3"/>
      <c r="OY92" s="3"/>
      <c r="OZ92" s="3"/>
      <c r="PA92" s="3"/>
      <c r="PB92" s="3"/>
      <c r="PC92" s="3"/>
      <c r="PD92" s="3"/>
      <c r="PE92" s="3"/>
      <c r="PF92" s="3"/>
      <c r="PG92" s="3"/>
      <c r="PH92" s="3"/>
      <c r="PI92" s="3"/>
      <c r="PJ92" s="3"/>
      <c r="PK92" s="3"/>
      <c r="PL92" s="3"/>
      <c r="PM92" s="3"/>
      <c r="PN92" s="3"/>
      <c r="PO92" s="3"/>
      <c r="PP92" s="3"/>
      <c r="PQ92" s="3"/>
      <c r="PR92" s="3"/>
      <c r="PS92" s="3"/>
      <c r="PT92" s="3"/>
      <c r="PU92" s="3"/>
      <c r="PV92" s="3"/>
      <c r="PW92" s="3"/>
      <c r="PX92" s="3"/>
      <c r="PY92" s="3"/>
      <c r="PZ92" s="3"/>
      <c r="QA92" s="3"/>
      <c r="QB92" s="3"/>
      <c r="QC92" s="3"/>
      <c r="QD92" s="3"/>
      <c r="QE92" s="3"/>
      <c r="QF92" s="3"/>
      <c r="QG92" s="3"/>
      <c r="QH92" s="3"/>
      <c r="QI92" s="3"/>
      <c r="QJ92" s="3"/>
      <c r="QK92" s="3"/>
      <c r="QL92" s="3"/>
      <c r="QM92" s="3"/>
      <c r="QN92" s="3"/>
      <c r="QO92" s="3"/>
      <c r="QP92" s="3"/>
      <c r="QQ92" s="3"/>
      <c r="QR92" s="3"/>
      <c r="QS92" s="3"/>
      <c r="QT92" s="3"/>
      <c r="QU92" s="3"/>
      <c r="QV92" s="3"/>
      <c r="QW92" s="3"/>
      <c r="QX92" s="3"/>
      <c r="QY92" s="3"/>
      <c r="QZ92" s="3"/>
      <c r="RA92" s="3"/>
      <c r="RB92" s="3"/>
      <c r="RC92" s="3"/>
      <c r="RD92" s="3"/>
      <c r="RE92" s="3"/>
      <c r="RF92" s="3"/>
      <c r="RG92" s="3"/>
      <c r="RH92" s="3"/>
      <c r="RI92" s="3"/>
      <c r="RJ92" s="3"/>
      <c r="RK92" s="3"/>
      <c r="RL92" s="3"/>
      <c r="RM92" s="3"/>
      <c r="RN92" s="3"/>
      <c r="RO92" s="3"/>
      <c r="RP92" s="3"/>
      <c r="RQ92" s="3"/>
      <c r="RR92" s="3"/>
      <c r="RS92" s="3"/>
      <c r="RT92" s="3"/>
      <c r="RU92" s="3"/>
      <c r="RV92" s="3"/>
      <c r="RW92" s="3"/>
      <c r="RX92" s="3"/>
      <c r="RY92" s="3"/>
    </row>
    <row r="93" spans="1:493" ht="16" customHeight="1" x14ac:dyDescent="0.2">
      <c r="A93" s="652"/>
      <c r="B93" s="399" t="s">
        <v>59</v>
      </c>
      <c r="C93" s="13"/>
      <c r="D93" s="39" t="s">
        <v>59</v>
      </c>
      <c r="E93" s="43">
        <v>114.10533771033708</v>
      </c>
      <c r="F93" s="41">
        <v>0</v>
      </c>
      <c r="G93" s="41">
        <v>181.65633405158039</v>
      </c>
    </row>
    <row r="94" spans="1:493" ht="16" customHeight="1" x14ac:dyDescent="0.2">
      <c r="A94" s="652"/>
      <c r="B94" s="399" t="s">
        <v>258</v>
      </c>
      <c r="C94" s="13"/>
      <c r="D94" s="39" t="s">
        <v>258</v>
      </c>
      <c r="E94" s="43">
        <v>127.6202892823547</v>
      </c>
      <c r="F94" s="41">
        <v>0</v>
      </c>
      <c r="G94" s="41">
        <v>208.00491696977471</v>
      </c>
    </row>
    <row r="95" spans="1:493" ht="16" customHeight="1" x14ac:dyDescent="0.2">
      <c r="A95" s="652"/>
      <c r="B95" s="399" t="s">
        <v>543</v>
      </c>
      <c r="C95" s="13" t="s">
        <v>392</v>
      </c>
      <c r="D95" s="39" t="s">
        <v>392</v>
      </c>
      <c r="E95" s="43">
        <v>68.563646766505158</v>
      </c>
      <c r="F95" s="41">
        <v>0</v>
      </c>
      <c r="G95" s="41">
        <v>162.64234696745936</v>
      </c>
    </row>
    <row r="96" spans="1:493" ht="16" customHeight="1" x14ac:dyDescent="0.2">
      <c r="A96" s="652"/>
      <c r="B96" s="399" t="s">
        <v>484</v>
      </c>
      <c r="C96" s="13"/>
      <c r="D96" s="39" t="s">
        <v>484</v>
      </c>
      <c r="E96" s="43">
        <v>160.85916411835734</v>
      </c>
      <c r="F96" s="41">
        <v>0</v>
      </c>
      <c r="G96" s="41">
        <v>507.24198173032556</v>
      </c>
    </row>
    <row r="97" spans="1:493" ht="16" customHeight="1" x14ac:dyDescent="0.2">
      <c r="A97" s="652"/>
      <c r="B97" s="399" t="s">
        <v>616</v>
      </c>
      <c r="C97" s="13"/>
      <c r="D97" s="39" t="s">
        <v>616</v>
      </c>
      <c r="E97" s="43">
        <v>308.21360497499091</v>
      </c>
      <c r="F97" s="41">
        <v>0</v>
      </c>
      <c r="G97" s="41"/>
    </row>
    <row r="98" spans="1:493" ht="16" customHeight="1" x14ac:dyDescent="0.2">
      <c r="A98" s="652"/>
      <c r="B98" s="399" t="s">
        <v>504</v>
      </c>
      <c r="C98" s="13"/>
      <c r="D98" s="39" t="s">
        <v>504</v>
      </c>
      <c r="E98" s="43">
        <v>20.36690531310331</v>
      </c>
      <c r="F98" s="41">
        <v>0</v>
      </c>
      <c r="G98" s="41">
        <v>54.870583111675273</v>
      </c>
    </row>
    <row r="99" spans="1:493" ht="16" customHeight="1" x14ac:dyDescent="0.2">
      <c r="A99" s="652"/>
      <c r="B99" s="401" t="s">
        <v>570</v>
      </c>
      <c r="C99" s="13"/>
      <c r="D99" s="39" t="s">
        <v>570</v>
      </c>
      <c r="E99" s="135">
        <v>15.050675160630044</v>
      </c>
      <c r="F99" s="41">
        <v>0</v>
      </c>
      <c r="G99" s="41">
        <v>26.677828481496558</v>
      </c>
    </row>
    <row r="100" spans="1:493" s="140" customFormat="1" ht="16" customHeight="1" x14ac:dyDescent="0.2">
      <c r="A100" s="652"/>
      <c r="B100" s="402" t="s">
        <v>571</v>
      </c>
      <c r="C100" s="136"/>
      <c r="D100" s="137" t="s">
        <v>571</v>
      </c>
      <c r="E100" s="138">
        <v>58.294477600091653</v>
      </c>
      <c r="F100" s="139">
        <v>114.10533771033708</v>
      </c>
      <c r="G100" s="139">
        <v>190.66739977505239</v>
      </c>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3"/>
      <c r="CF100" s="3"/>
      <c r="CG100" s="3"/>
      <c r="CH100" s="3"/>
      <c r="CI100" s="3"/>
      <c r="CJ100" s="3"/>
      <c r="CK100" s="3"/>
      <c r="CL100" s="3"/>
      <c r="CM100" s="3"/>
      <c r="CN100" s="3"/>
      <c r="CO100" s="3"/>
      <c r="CP100" s="3"/>
      <c r="CQ100" s="3"/>
      <c r="CR100" s="3"/>
      <c r="CS100" s="3"/>
      <c r="CT100" s="3"/>
      <c r="CU100" s="3"/>
      <c r="CV100" s="3"/>
      <c r="CW100" s="3"/>
      <c r="CX100" s="3"/>
      <c r="CY100" s="3"/>
      <c r="CZ100" s="3"/>
      <c r="DA100" s="3"/>
      <c r="DB100" s="3"/>
      <c r="DC100" s="3"/>
      <c r="DD100" s="3"/>
      <c r="DE100" s="3"/>
      <c r="DF100" s="3"/>
      <c r="DG100" s="3"/>
      <c r="DH100" s="3"/>
      <c r="DI100" s="3"/>
      <c r="DJ100" s="3"/>
      <c r="DK100" s="3"/>
      <c r="DL100" s="3"/>
      <c r="DM100" s="3"/>
      <c r="DN100" s="3"/>
      <c r="DO100" s="3"/>
      <c r="DP100" s="3"/>
      <c r="DQ100" s="3"/>
      <c r="DR100" s="3"/>
      <c r="DS100" s="3"/>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c r="II100" s="3"/>
      <c r="IJ100" s="3"/>
      <c r="IK100" s="3"/>
      <c r="IL100" s="3"/>
      <c r="IM100" s="3"/>
      <c r="IN100" s="3"/>
      <c r="IO100" s="3"/>
      <c r="IP100" s="3"/>
      <c r="IQ100" s="3"/>
      <c r="IR100" s="3"/>
      <c r="IS100" s="3"/>
      <c r="IT100" s="3"/>
      <c r="IU100" s="3"/>
      <c r="IV100" s="3"/>
      <c r="IW100" s="3"/>
      <c r="IX100" s="3"/>
      <c r="IY100" s="3"/>
      <c r="IZ100" s="3"/>
      <c r="JA100" s="3"/>
      <c r="JB100" s="3"/>
      <c r="JC100" s="3"/>
      <c r="JD100" s="3"/>
      <c r="JE100" s="3"/>
      <c r="JF100" s="3"/>
      <c r="JG100" s="3"/>
      <c r="JH100" s="3"/>
      <c r="JI100" s="3"/>
      <c r="JJ100" s="3"/>
      <c r="JK100" s="3"/>
      <c r="JL100" s="3"/>
      <c r="JM100" s="3"/>
      <c r="JN100" s="3"/>
      <c r="JO100" s="3"/>
      <c r="JP100" s="3"/>
      <c r="JQ100" s="3"/>
      <c r="JR100" s="3"/>
      <c r="JS100" s="3"/>
      <c r="JT100" s="3"/>
      <c r="JU100" s="3"/>
      <c r="JV100" s="3"/>
      <c r="JW100" s="3"/>
      <c r="JX100" s="3"/>
      <c r="JY100" s="3"/>
      <c r="JZ100" s="3"/>
      <c r="KA100" s="3"/>
      <c r="KB100" s="3"/>
      <c r="KC100" s="3"/>
      <c r="KD100" s="3"/>
      <c r="KE100" s="3"/>
      <c r="KF100" s="3"/>
      <c r="KG100" s="3"/>
      <c r="KH100" s="3"/>
      <c r="KI100" s="3"/>
      <c r="KJ100" s="3"/>
      <c r="KK100" s="3"/>
      <c r="KL100" s="3"/>
      <c r="KM100" s="3"/>
      <c r="KN100" s="3"/>
      <c r="KO100" s="3"/>
      <c r="KP100" s="3"/>
      <c r="KQ100" s="3"/>
      <c r="KR100" s="3"/>
      <c r="KS100" s="3"/>
      <c r="KT100" s="3"/>
      <c r="KU100" s="3"/>
      <c r="KV100" s="3"/>
      <c r="KW100" s="3"/>
      <c r="KX100" s="3"/>
      <c r="KY100" s="3"/>
      <c r="KZ100" s="3"/>
      <c r="LA100" s="3"/>
      <c r="LB100" s="3"/>
      <c r="LC100" s="3"/>
      <c r="LD100" s="3"/>
      <c r="LE100" s="3"/>
      <c r="LF100" s="3"/>
      <c r="LG100" s="3"/>
      <c r="LH100" s="3"/>
      <c r="LI100" s="3"/>
      <c r="LJ100" s="3"/>
      <c r="LK100" s="3"/>
      <c r="LL100" s="3"/>
      <c r="LM100" s="3"/>
      <c r="LN100" s="3"/>
      <c r="LO100" s="3"/>
      <c r="LP100" s="3"/>
      <c r="LQ100" s="3"/>
      <c r="LR100" s="3"/>
      <c r="LS100" s="3"/>
      <c r="LT100" s="3"/>
      <c r="LU100" s="3"/>
      <c r="LV100" s="3"/>
      <c r="LW100" s="3"/>
      <c r="LX100" s="3"/>
      <c r="LY100" s="3"/>
      <c r="LZ100" s="3"/>
      <c r="MA100" s="3"/>
      <c r="MB100" s="3"/>
      <c r="MC100" s="3"/>
      <c r="MD100" s="3"/>
      <c r="ME100" s="3"/>
      <c r="MF100" s="3"/>
      <c r="MG100" s="3"/>
      <c r="MH100" s="3"/>
      <c r="MI100" s="3"/>
      <c r="MJ100" s="3"/>
      <c r="MK100" s="3"/>
      <c r="ML100" s="3"/>
      <c r="MM100" s="3"/>
      <c r="MN100" s="3"/>
      <c r="MO100" s="3"/>
      <c r="MP100" s="3"/>
      <c r="MQ100" s="3"/>
      <c r="MR100" s="3"/>
      <c r="MS100" s="3"/>
      <c r="MT100" s="3"/>
      <c r="MU100" s="3"/>
      <c r="MV100" s="3"/>
      <c r="MW100" s="3"/>
      <c r="MX100" s="3"/>
      <c r="MY100" s="3"/>
      <c r="MZ100" s="3"/>
      <c r="NA100" s="3"/>
      <c r="NB100" s="3"/>
      <c r="NC100" s="3"/>
      <c r="ND100" s="3"/>
      <c r="NE100" s="3"/>
      <c r="NF100" s="3"/>
      <c r="NG100" s="3"/>
      <c r="NH100" s="3"/>
      <c r="NI100" s="3"/>
      <c r="NJ100" s="3"/>
      <c r="NK100" s="3"/>
      <c r="NL100" s="3"/>
      <c r="NM100" s="3"/>
      <c r="NN100" s="3"/>
      <c r="NO100" s="3"/>
      <c r="NP100" s="3"/>
      <c r="NQ100" s="3"/>
      <c r="NR100" s="3"/>
      <c r="NS100" s="3"/>
      <c r="NT100" s="3"/>
      <c r="NU100" s="3"/>
      <c r="NV100" s="3"/>
      <c r="NW100" s="3"/>
      <c r="NX100" s="3"/>
      <c r="NY100" s="3"/>
      <c r="NZ100" s="3"/>
      <c r="OA100" s="3"/>
      <c r="OB100" s="3"/>
      <c r="OC100" s="3"/>
      <c r="OD100" s="3"/>
      <c r="OE100" s="3"/>
      <c r="OF100" s="3"/>
      <c r="OG100" s="3"/>
      <c r="OH100" s="3"/>
      <c r="OI100" s="3"/>
      <c r="OJ100" s="3"/>
      <c r="OK100" s="3"/>
      <c r="OL100" s="3"/>
      <c r="OM100" s="3"/>
      <c r="ON100" s="3"/>
      <c r="OO100" s="3"/>
      <c r="OP100" s="3"/>
      <c r="OQ100" s="3"/>
      <c r="OR100" s="3"/>
      <c r="OS100" s="3"/>
      <c r="OT100" s="3"/>
      <c r="OU100" s="3"/>
      <c r="OV100" s="3"/>
      <c r="OW100" s="3"/>
      <c r="OX100" s="3"/>
      <c r="OY100" s="3"/>
      <c r="OZ100" s="3"/>
      <c r="PA100" s="3"/>
      <c r="PB100" s="3"/>
      <c r="PC100" s="3"/>
      <c r="PD100" s="3"/>
      <c r="PE100" s="3"/>
      <c r="PF100" s="3"/>
      <c r="PG100" s="3"/>
      <c r="PH100" s="3"/>
      <c r="PI100" s="3"/>
      <c r="PJ100" s="3"/>
      <c r="PK100" s="3"/>
      <c r="PL100" s="3"/>
      <c r="PM100" s="3"/>
      <c r="PN100" s="3"/>
      <c r="PO100" s="3"/>
      <c r="PP100" s="3"/>
      <c r="PQ100" s="3"/>
      <c r="PR100" s="3"/>
      <c r="PS100" s="3"/>
      <c r="PT100" s="3"/>
      <c r="PU100" s="3"/>
      <c r="PV100" s="3"/>
      <c r="PW100" s="3"/>
      <c r="PX100" s="3"/>
      <c r="PY100" s="3"/>
      <c r="PZ100" s="3"/>
      <c r="QA100" s="3"/>
      <c r="QB100" s="3"/>
      <c r="QC100" s="3"/>
      <c r="QD100" s="3"/>
      <c r="QE100" s="3"/>
      <c r="QF100" s="3"/>
      <c r="QG100" s="3"/>
      <c r="QH100" s="3"/>
      <c r="QI100" s="3"/>
      <c r="QJ100" s="3"/>
      <c r="QK100" s="3"/>
      <c r="QL100" s="3"/>
      <c r="QM100" s="3"/>
      <c r="QN100" s="3"/>
      <c r="QO100" s="3"/>
      <c r="QP100" s="3"/>
      <c r="QQ100" s="3"/>
      <c r="QR100" s="3"/>
      <c r="QS100" s="3"/>
      <c r="QT100" s="3"/>
      <c r="QU100" s="3"/>
      <c r="QV100" s="3"/>
      <c r="QW100" s="3"/>
      <c r="QX100" s="3"/>
      <c r="QY100" s="3"/>
      <c r="QZ100" s="3"/>
      <c r="RA100" s="3"/>
      <c r="RB100" s="3"/>
      <c r="RC100" s="3"/>
      <c r="RD100" s="3"/>
      <c r="RE100" s="3"/>
      <c r="RF100" s="3"/>
      <c r="RG100" s="3"/>
      <c r="RH100" s="3"/>
      <c r="RI100" s="3"/>
      <c r="RJ100" s="3"/>
      <c r="RK100" s="3"/>
      <c r="RL100" s="3"/>
      <c r="RM100" s="3"/>
      <c r="RN100" s="3"/>
      <c r="RO100" s="3"/>
      <c r="RP100" s="3"/>
      <c r="RQ100" s="3"/>
      <c r="RR100" s="3"/>
      <c r="RS100" s="3"/>
      <c r="RT100" s="3"/>
      <c r="RU100" s="3"/>
      <c r="RV100" s="3"/>
      <c r="RW100" s="3"/>
      <c r="RX100" s="3"/>
      <c r="RY100" s="3"/>
    </row>
    <row r="101" spans="1:493" ht="16" customHeight="1" x14ac:dyDescent="0.2">
      <c r="A101" s="652"/>
      <c r="B101" s="399" t="s">
        <v>63</v>
      </c>
      <c r="C101" s="13"/>
      <c r="D101" s="39" t="s">
        <v>63</v>
      </c>
      <c r="E101" s="43">
        <v>34.233871009460017</v>
      </c>
      <c r="F101" s="41">
        <v>0</v>
      </c>
      <c r="G101" s="41">
        <v>10.71815592416559</v>
      </c>
    </row>
    <row r="102" spans="1:493" ht="16" customHeight="1" x14ac:dyDescent="0.2">
      <c r="A102" s="652"/>
      <c r="B102" s="399" t="s">
        <v>572</v>
      </c>
      <c r="C102" s="134" t="s">
        <v>238</v>
      </c>
      <c r="D102" s="39" t="s">
        <v>238</v>
      </c>
      <c r="E102" s="43">
        <v>278.23282765697877</v>
      </c>
      <c r="F102" s="41">
        <v>0</v>
      </c>
      <c r="G102" s="41">
        <v>334.51405144255591</v>
      </c>
    </row>
    <row r="103" spans="1:493" ht="16" customHeight="1" x14ac:dyDescent="0.2">
      <c r="A103" s="652"/>
      <c r="B103" s="399" t="s">
        <v>240</v>
      </c>
      <c r="C103" s="13"/>
      <c r="D103" s="39" t="s">
        <v>240</v>
      </c>
      <c r="E103" s="43">
        <v>635.99106904318819</v>
      </c>
      <c r="F103" s="41">
        <v>0</v>
      </c>
      <c r="G103" s="41">
        <v>810.70632235922415</v>
      </c>
    </row>
    <row r="104" spans="1:493" ht="16" customHeight="1" x14ac:dyDescent="0.2">
      <c r="A104" s="652"/>
      <c r="B104" s="399" t="s">
        <v>246</v>
      </c>
      <c r="C104" s="13"/>
      <c r="D104" s="39" t="s">
        <v>246</v>
      </c>
      <c r="E104" s="43">
        <v>39.413053553753116</v>
      </c>
      <c r="F104" s="41">
        <v>0</v>
      </c>
      <c r="G104" s="41">
        <v>75.252512590911991</v>
      </c>
    </row>
    <row r="105" spans="1:493" ht="16" customHeight="1" x14ac:dyDescent="0.2">
      <c r="A105" s="652"/>
      <c r="B105" s="399" t="s">
        <v>268</v>
      </c>
      <c r="C105" s="13"/>
      <c r="D105" s="39" t="s">
        <v>268</v>
      </c>
      <c r="E105" s="43">
        <v>159.59371264498432</v>
      </c>
      <c r="F105" s="41">
        <v>0</v>
      </c>
      <c r="G105" s="41">
        <v>311.24953181102654</v>
      </c>
    </row>
    <row r="106" spans="1:493" ht="16" customHeight="1" x14ac:dyDescent="0.2">
      <c r="A106" s="652"/>
      <c r="B106" s="399" t="s">
        <v>360</v>
      </c>
      <c r="C106" s="13"/>
      <c r="D106" s="39" t="s">
        <v>360</v>
      </c>
      <c r="E106" s="43">
        <v>35.667675166613854</v>
      </c>
      <c r="F106" s="41">
        <v>0</v>
      </c>
      <c r="G106" s="41">
        <v>40.282048718896569</v>
      </c>
    </row>
    <row r="107" spans="1:493" ht="16" customHeight="1" x14ac:dyDescent="0.2">
      <c r="A107" s="652"/>
      <c r="B107" s="399" t="s">
        <v>386</v>
      </c>
      <c r="C107" s="13"/>
      <c r="D107" s="39" t="s">
        <v>386</v>
      </c>
      <c r="E107" s="43">
        <v>262.19673812871997</v>
      </c>
      <c r="F107" s="41">
        <v>0</v>
      </c>
      <c r="G107" s="41">
        <v>376.57551843013897</v>
      </c>
    </row>
    <row r="108" spans="1:493" ht="16" customHeight="1" x14ac:dyDescent="0.2">
      <c r="A108" s="652"/>
      <c r="B108" s="399" t="s">
        <v>418</v>
      </c>
      <c r="C108" s="13"/>
      <c r="D108" s="39" t="s">
        <v>418</v>
      </c>
      <c r="E108" s="43">
        <v>101.00900085950946</v>
      </c>
      <c r="F108" s="41">
        <v>0</v>
      </c>
      <c r="G108" s="41">
        <v>135.74582679562059</v>
      </c>
    </row>
    <row r="109" spans="1:493" ht="16" customHeight="1" x14ac:dyDescent="0.2">
      <c r="A109" s="652"/>
      <c r="B109" s="399" t="s">
        <v>573</v>
      </c>
      <c r="C109" s="13" t="s">
        <v>460</v>
      </c>
      <c r="D109" s="39" t="s">
        <v>460</v>
      </c>
      <c r="E109" s="43">
        <v>61.795211014323414</v>
      </c>
      <c r="F109" s="41">
        <v>0</v>
      </c>
      <c r="G109" s="41">
        <v>270.26595027670948</v>
      </c>
    </row>
    <row r="110" spans="1:493" ht="16" customHeight="1" x14ac:dyDescent="0.2">
      <c r="A110" s="652"/>
      <c r="B110" s="399" t="s">
        <v>546</v>
      </c>
      <c r="C110" s="13"/>
      <c r="D110" s="39" t="s">
        <v>546</v>
      </c>
      <c r="E110" s="43">
        <v>153.32426107720022</v>
      </c>
      <c r="F110" s="41">
        <v>0</v>
      </c>
      <c r="G110" s="41">
        <v>264.98360113896365</v>
      </c>
    </row>
    <row r="111" spans="1:493" ht="16" customHeight="1" x14ac:dyDescent="0.2">
      <c r="A111" s="652"/>
      <c r="B111" s="399" t="s">
        <v>574</v>
      </c>
      <c r="C111" s="13"/>
      <c r="D111" s="39" t="s">
        <v>574</v>
      </c>
      <c r="E111" s="43">
        <v>4.4841973770093011</v>
      </c>
      <c r="F111" s="41">
        <v>0</v>
      </c>
      <c r="G111" s="41">
        <v>41.905951747742378</v>
      </c>
    </row>
    <row r="112" spans="1:493" s="132" customFormat="1" ht="16" customHeight="1" x14ac:dyDescent="0.2">
      <c r="A112" s="652"/>
      <c r="B112" s="400" t="s">
        <v>575</v>
      </c>
      <c r="C112" s="129"/>
      <c r="D112" s="130" t="s">
        <v>575</v>
      </c>
      <c r="E112" s="133">
        <v>199.04578032642192</v>
      </c>
      <c r="F112" s="131">
        <v>101.00900085950946</v>
      </c>
      <c r="G112" s="131">
        <v>281.25350757647738</v>
      </c>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c r="CS112" s="3"/>
      <c r="CT112" s="3"/>
      <c r="CU112" s="3"/>
      <c r="CV112" s="3"/>
      <c r="CW112" s="3"/>
      <c r="CX112" s="3"/>
      <c r="CY112" s="3"/>
      <c r="CZ112" s="3"/>
      <c r="DA112" s="3"/>
      <c r="DB112" s="3"/>
      <c r="DC112" s="3"/>
      <c r="DD112" s="3"/>
      <c r="DE112" s="3"/>
      <c r="DF112" s="3"/>
      <c r="DG112" s="3"/>
      <c r="DH112" s="3"/>
      <c r="DI112" s="3"/>
      <c r="DJ112" s="3"/>
      <c r="DK112" s="3"/>
      <c r="DL112" s="3"/>
      <c r="DM112" s="3"/>
      <c r="DN112" s="3"/>
      <c r="DO112" s="3"/>
      <c r="DP112" s="3"/>
      <c r="DQ112" s="3"/>
      <c r="DR112" s="3"/>
      <c r="DS112" s="3"/>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c r="IN112" s="3"/>
      <c r="IO112" s="3"/>
      <c r="IP112" s="3"/>
      <c r="IQ112" s="3"/>
      <c r="IR112" s="3"/>
      <c r="IS112" s="3"/>
      <c r="IT112" s="3"/>
      <c r="IU112" s="3"/>
      <c r="IV112" s="3"/>
      <c r="IW112" s="3"/>
      <c r="IX112" s="3"/>
      <c r="IY112" s="3"/>
      <c r="IZ112" s="3"/>
      <c r="JA112" s="3"/>
      <c r="JB112" s="3"/>
      <c r="JC112" s="3"/>
      <c r="JD112" s="3"/>
      <c r="JE112" s="3"/>
      <c r="JF112" s="3"/>
      <c r="JG112" s="3"/>
      <c r="JH112" s="3"/>
      <c r="JI112" s="3"/>
      <c r="JJ112" s="3"/>
      <c r="JK112" s="3"/>
      <c r="JL112" s="3"/>
      <c r="JM112" s="3"/>
      <c r="JN112" s="3"/>
      <c r="JO112" s="3"/>
      <c r="JP112" s="3"/>
      <c r="JQ112" s="3"/>
      <c r="JR112" s="3"/>
      <c r="JS112" s="3"/>
      <c r="JT112" s="3"/>
      <c r="JU112" s="3"/>
      <c r="JV112" s="3"/>
      <c r="JW112" s="3"/>
      <c r="JX112" s="3"/>
      <c r="JY112" s="3"/>
      <c r="JZ112" s="3"/>
      <c r="KA112" s="3"/>
      <c r="KB112" s="3"/>
      <c r="KC112" s="3"/>
      <c r="KD112" s="3"/>
      <c r="KE112" s="3"/>
      <c r="KF112" s="3"/>
      <c r="KG112" s="3"/>
      <c r="KH112" s="3"/>
      <c r="KI112" s="3"/>
      <c r="KJ112" s="3"/>
      <c r="KK112" s="3"/>
      <c r="KL112" s="3"/>
      <c r="KM112" s="3"/>
      <c r="KN112" s="3"/>
      <c r="KO112" s="3"/>
      <c r="KP112" s="3"/>
      <c r="KQ112" s="3"/>
      <c r="KR112" s="3"/>
      <c r="KS112" s="3"/>
      <c r="KT112" s="3"/>
      <c r="KU112" s="3"/>
      <c r="KV112" s="3"/>
      <c r="KW112" s="3"/>
      <c r="KX112" s="3"/>
      <c r="KY112" s="3"/>
      <c r="KZ112" s="3"/>
      <c r="LA112" s="3"/>
      <c r="LB112" s="3"/>
      <c r="LC112" s="3"/>
      <c r="LD112" s="3"/>
      <c r="LE112" s="3"/>
      <c r="LF112" s="3"/>
      <c r="LG112" s="3"/>
      <c r="LH112" s="3"/>
      <c r="LI112" s="3"/>
      <c r="LJ112" s="3"/>
      <c r="LK112" s="3"/>
      <c r="LL112" s="3"/>
      <c r="LM112" s="3"/>
      <c r="LN112" s="3"/>
      <c r="LO112" s="3"/>
      <c r="LP112" s="3"/>
      <c r="LQ112" s="3"/>
      <c r="LR112" s="3"/>
      <c r="LS112" s="3"/>
      <c r="LT112" s="3"/>
      <c r="LU112" s="3"/>
      <c r="LV112" s="3"/>
      <c r="LW112" s="3"/>
      <c r="LX112" s="3"/>
      <c r="LY112" s="3"/>
      <c r="LZ112" s="3"/>
      <c r="MA112" s="3"/>
      <c r="MB112" s="3"/>
      <c r="MC112" s="3"/>
      <c r="MD112" s="3"/>
      <c r="ME112" s="3"/>
      <c r="MF112" s="3"/>
      <c r="MG112" s="3"/>
      <c r="MH112" s="3"/>
      <c r="MI112" s="3"/>
      <c r="MJ112" s="3"/>
      <c r="MK112" s="3"/>
      <c r="ML112" s="3"/>
      <c r="MM112" s="3"/>
      <c r="MN112" s="3"/>
      <c r="MO112" s="3"/>
      <c r="MP112" s="3"/>
      <c r="MQ112" s="3"/>
      <c r="MR112" s="3"/>
      <c r="MS112" s="3"/>
      <c r="MT112" s="3"/>
      <c r="MU112" s="3"/>
      <c r="MV112" s="3"/>
      <c r="MW112" s="3"/>
      <c r="MX112" s="3"/>
      <c r="MY112" s="3"/>
      <c r="MZ112" s="3"/>
      <c r="NA112" s="3"/>
      <c r="NB112" s="3"/>
      <c r="NC112" s="3"/>
      <c r="ND112" s="3"/>
      <c r="NE112" s="3"/>
      <c r="NF112" s="3"/>
      <c r="NG112" s="3"/>
      <c r="NH112" s="3"/>
      <c r="NI112" s="3"/>
      <c r="NJ112" s="3"/>
      <c r="NK112" s="3"/>
      <c r="NL112" s="3"/>
      <c r="NM112" s="3"/>
      <c r="NN112" s="3"/>
      <c r="NO112" s="3"/>
      <c r="NP112" s="3"/>
      <c r="NQ112" s="3"/>
      <c r="NR112" s="3"/>
      <c r="NS112" s="3"/>
      <c r="NT112" s="3"/>
      <c r="NU112" s="3"/>
      <c r="NV112" s="3"/>
      <c r="NW112" s="3"/>
      <c r="NX112" s="3"/>
      <c r="NY112" s="3"/>
      <c r="NZ112" s="3"/>
      <c r="OA112" s="3"/>
      <c r="OB112" s="3"/>
      <c r="OC112" s="3"/>
      <c r="OD112" s="3"/>
      <c r="OE112" s="3"/>
      <c r="OF112" s="3"/>
      <c r="OG112" s="3"/>
      <c r="OH112" s="3"/>
      <c r="OI112" s="3"/>
      <c r="OJ112" s="3"/>
      <c r="OK112" s="3"/>
      <c r="OL112" s="3"/>
      <c r="OM112" s="3"/>
      <c r="ON112" s="3"/>
      <c r="OO112" s="3"/>
      <c r="OP112" s="3"/>
      <c r="OQ112" s="3"/>
      <c r="OR112" s="3"/>
      <c r="OS112" s="3"/>
      <c r="OT112" s="3"/>
      <c r="OU112" s="3"/>
      <c r="OV112" s="3"/>
      <c r="OW112" s="3"/>
      <c r="OX112" s="3"/>
      <c r="OY112" s="3"/>
      <c r="OZ112" s="3"/>
      <c r="PA112" s="3"/>
      <c r="PB112" s="3"/>
      <c r="PC112" s="3"/>
      <c r="PD112" s="3"/>
      <c r="PE112" s="3"/>
      <c r="PF112" s="3"/>
      <c r="PG112" s="3"/>
      <c r="PH112" s="3"/>
      <c r="PI112" s="3"/>
      <c r="PJ112" s="3"/>
      <c r="PK112" s="3"/>
      <c r="PL112" s="3"/>
      <c r="PM112" s="3"/>
      <c r="PN112" s="3"/>
      <c r="PO112" s="3"/>
      <c r="PP112" s="3"/>
      <c r="PQ112" s="3"/>
      <c r="PR112" s="3"/>
      <c r="PS112" s="3"/>
      <c r="PT112" s="3"/>
      <c r="PU112" s="3"/>
      <c r="PV112" s="3"/>
      <c r="PW112" s="3"/>
      <c r="PX112" s="3"/>
      <c r="PY112" s="3"/>
      <c r="PZ112" s="3"/>
      <c r="QA112" s="3"/>
      <c r="QB112" s="3"/>
      <c r="QC112" s="3"/>
      <c r="QD112" s="3"/>
      <c r="QE112" s="3"/>
      <c r="QF112" s="3"/>
      <c r="QG112" s="3"/>
      <c r="QH112" s="3"/>
      <c r="QI112" s="3"/>
      <c r="QJ112" s="3"/>
      <c r="QK112" s="3"/>
      <c r="QL112" s="3"/>
      <c r="QM112" s="3"/>
      <c r="QN112" s="3"/>
      <c r="QO112" s="3"/>
      <c r="QP112" s="3"/>
      <c r="QQ112" s="3"/>
      <c r="QR112" s="3"/>
      <c r="QS112" s="3"/>
      <c r="QT112" s="3"/>
      <c r="QU112" s="3"/>
      <c r="QV112" s="3"/>
      <c r="QW112" s="3"/>
      <c r="QX112" s="3"/>
      <c r="QY112" s="3"/>
      <c r="QZ112" s="3"/>
      <c r="RA112" s="3"/>
      <c r="RB112" s="3"/>
      <c r="RC112" s="3"/>
      <c r="RD112" s="3"/>
      <c r="RE112" s="3"/>
      <c r="RF112" s="3"/>
      <c r="RG112" s="3"/>
      <c r="RH112" s="3"/>
      <c r="RI112" s="3"/>
      <c r="RJ112" s="3"/>
      <c r="RK112" s="3"/>
      <c r="RL112" s="3"/>
      <c r="RM112" s="3"/>
      <c r="RN112" s="3"/>
      <c r="RO112" s="3"/>
      <c r="RP112" s="3"/>
      <c r="RQ112" s="3"/>
      <c r="RR112" s="3"/>
      <c r="RS112" s="3"/>
      <c r="RT112" s="3"/>
      <c r="RU112" s="3"/>
      <c r="RV112" s="3"/>
      <c r="RW112" s="3"/>
      <c r="RX112" s="3"/>
      <c r="RY112" s="3"/>
    </row>
    <row r="113" spans="1:493" ht="16" customHeight="1" x14ac:dyDescent="0.2">
      <c r="A113" s="652"/>
      <c r="B113" s="399" t="s">
        <v>35</v>
      </c>
      <c r="C113" s="13"/>
      <c r="D113" s="39" t="s">
        <v>35</v>
      </c>
      <c r="E113" s="43">
        <v>57.043379270585667</v>
      </c>
      <c r="F113" s="41">
        <v>0</v>
      </c>
      <c r="G113" s="41">
        <v>65.92491853344896</v>
      </c>
    </row>
    <row r="114" spans="1:493" ht="16" customHeight="1" x14ac:dyDescent="0.2">
      <c r="A114" s="652"/>
      <c r="B114" s="399" t="s">
        <v>158</v>
      </c>
      <c r="C114" s="13"/>
      <c r="D114" s="39" t="s">
        <v>158</v>
      </c>
      <c r="E114" s="43">
        <v>43.72059786447204</v>
      </c>
      <c r="F114" s="41">
        <v>0</v>
      </c>
      <c r="G114" s="41">
        <v>123.25018933813352</v>
      </c>
    </row>
    <row r="115" spans="1:493" ht="16" customHeight="1" x14ac:dyDescent="0.2">
      <c r="A115" s="652"/>
      <c r="B115" s="399" t="s">
        <v>282</v>
      </c>
      <c r="C115" s="13"/>
      <c r="D115" s="39" t="s">
        <v>282</v>
      </c>
      <c r="E115" s="43">
        <v>142.20341991591744</v>
      </c>
      <c r="F115" s="41">
        <v>0</v>
      </c>
      <c r="G115" s="41">
        <v>274.68878294515628</v>
      </c>
    </row>
    <row r="116" spans="1:493" ht="16" customHeight="1" x14ac:dyDescent="0.2">
      <c r="A116" s="652"/>
      <c r="B116" s="399" t="s">
        <v>350</v>
      </c>
      <c r="C116" s="13"/>
      <c r="D116" s="39" t="s">
        <v>350</v>
      </c>
      <c r="E116" s="43">
        <v>201.67533136094522</v>
      </c>
      <c r="F116" s="41">
        <v>0</v>
      </c>
      <c r="G116" s="41">
        <v>320.081021854901</v>
      </c>
    </row>
    <row r="117" spans="1:493" ht="16" customHeight="1" x14ac:dyDescent="0.2">
      <c r="A117" s="652"/>
      <c r="B117" s="399" t="s">
        <v>577</v>
      </c>
      <c r="C117" s="13"/>
      <c r="D117" s="39" t="s">
        <v>577</v>
      </c>
      <c r="E117" s="43">
        <v>95.890589742722113</v>
      </c>
      <c r="F117" s="41">
        <v>0</v>
      </c>
      <c r="G117" s="41">
        <v>118.68422053382665</v>
      </c>
    </row>
    <row r="118" spans="1:493" s="132" customFormat="1" ht="16" customHeight="1" x14ac:dyDescent="0.2">
      <c r="A118" s="652"/>
      <c r="B118" s="400" t="s">
        <v>578</v>
      </c>
      <c r="C118" s="129"/>
      <c r="D118" s="130" t="s">
        <v>578</v>
      </c>
      <c r="E118" s="133">
        <v>82.891175632188705</v>
      </c>
      <c r="F118" s="131">
        <v>95.890589742722113</v>
      </c>
      <c r="G118" s="131">
        <v>147.39790756940198</v>
      </c>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c r="CS118" s="3"/>
      <c r="CT118" s="3"/>
      <c r="CU118" s="3"/>
      <c r="CV118" s="3"/>
      <c r="CW118" s="3"/>
      <c r="CX118" s="3"/>
      <c r="CY118" s="3"/>
      <c r="CZ118" s="3"/>
      <c r="DA118" s="3"/>
      <c r="DB118" s="3"/>
      <c r="DC118" s="3"/>
      <c r="DD118" s="3"/>
      <c r="DE118" s="3"/>
      <c r="DF118" s="3"/>
      <c r="DG118" s="3"/>
      <c r="DH118" s="3"/>
      <c r="DI118" s="3"/>
      <c r="DJ118" s="3"/>
      <c r="DK118" s="3"/>
      <c r="DL118" s="3"/>
      <c r="DM118" s="3"/>
      <c r="DN118" s="3"/>
      <c r="DO118" s="3"/>
      <c r="DP118" s="3"/>
      <c r="DQ118" s="3"/>
      <c r="DR118" s="3"/>
      <c r="DS118" s="3"/>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T118" s="3"/>
      <c r="EU118" s="3"/>
      <c r="EV118" s="3"/>
      <c r="EW118" s="3"/>
      <c r="EX118" s="3"/>
      <c r="EY118" s="3"/>
      <c r="EZ118" s="3"/>
      <c r="FA118" s="3"/>
      <c r="FB118" s="3"/>
      <c r="FC118" s="3"/>
      <c r="FD118" s="3"/>
      <c r="FE118" s="3"/>
      <c r="FF118" s="3"/>
      <c r="FG118" s="3"/>
      <c r="FH118" s="3"/>
      <c r="FI118" s="3"/>
      <c r="FJ118" s="3"/>
      <c r="FK118" s="3"/>
      <c r="FL118" s="3"/>
      <c r="FM118" s="3"/>
      <c r="FN118" s="3"/>
      <c r="FO118" s="3"/>
      <c r="FP118" s="3"/>
      <c r="FQ118" s="3"/>
      <c r="FR118" s="3"/>
      <c r="FS118" s="3"/>
      <c r="FT118" s="3"/>
      <c r="FU118" s="3"/>
      <c r="FV118" s="3"/>
      <c r="FW118" s="3"/>
      <c r="FX118" s="3"/>
      <c r="FY118" s="3"/>
      <c r="FZ118" s="3"/>
      <c r="GA118" s="3"/>
      <c r="GB118" s="3"/>
      <c r="GC118" s="3"/>
      <c r="GD118" s="3"/>
      <c r="GE118" s="3"/>
      <c r="GF118" s="3"/>
      <c r="GG118" s="3"/>
      <c r="GH118" s="3"/>
      <c r="GI118" s="3"/>
      <c r="GJ118" s="3"/>
      <c r="GK118" s="3"/>
      <c r="GL118" s="3"/>
      <c r="GM118" s="3"/>
      <c r="GN118" s="3"/>
      <c r="GO118" s="3"/>
      <c r="GP118" s="3"/>
      <c r="GQ118" s="3"/>
      <c r="GR118" s="3"/>
      <c r="GS118" s="3"/>
      <c r="GT118" s="3"/>
      <c r="GU118" s="3"/>
      <c r="GV118" s="3"/>
      <c r="GW118" s="3"/>
      <c r="GX118" s="3"/>
      <c r="GY118" s="3"/>
      <c r="GZ118" s="3"/>
      <c r="HA118" s="3"/>
      <c r="HB118" s="3"/>
      <c r="HC118" s="3"/>
      <c r="HD118" s="3"/>
      <c r="HE118" s="3"/>
      <c r="HF118" s="3"/>
      <c r="HG118" s="3"/>
      <c r="HH118" s="3"/>
      <c r="HI118" s="3"/>
      <c r="HJ118" s="3"/>
      <c r="HK118" s="3"/>
      <c r="HL118" s="3"/>
      <c r="HM118" s="3"/>
      <c r="HN118" s="3"/>
      <c r="HO118" s="3"/>
      <c r="HP118" s="3"/>
      <c r="HQ118" s="3"/>
      <c r="HR118" s="3"/>
      <c r="HS118" s="3"/>
      <c r="HT118" s="3"/>
      <c r="HU118" s="3"/>
      <c r="HV118" s="3"/>
      <c r="HW118" s="3"/>
      <c r="HX118" s="3"/>
      <c r="HY118" s="3"/>
      <c r="HZ118" s="3"/>
      <c r="IA118" s="3"/>
      <c r="IB118" s="3"/>
      <c r="IC118" s="3"/>
      <c r="ID118" s="3"/>
      <c r="IE118" s="3"/>
      <c r="IF118" s="3"/>
      <c r="IG118" s="3"/>
      <c r="IH118" s="3"/>
      <c r="II118" s="3"/>
      <c r="IJ118" s="3"/>
      <c r="IK118" s="3"/>
      <c r="IL118" s="3"/>
      <c r="IM118" s="3"/>
      <c r="IN118" s="3"/>
      <c r="IO118" s="3"/>
      <c r="IP118" s="3"/>
      <c r="IQ118" s="3"/>
      <c r="IR118" s="3"/>
      <c r="IS118" s="3"/>
      <c r="IT118" s="3"/>
      <c r="IU118" s="3"/>
      <c r="IV118" s="3"/>
      <c r="IW118" s="3"/>
      <c r="IX118" s="3"/>
      <c r="IY118" s="3"/>
      <c r="IZ118" s="3"/>
      <c r="JA118" s="3"/>
      <c r="JB118" s="3"/>
      <c r="JC118" s="3"/>
      <c r="JD118" s="3"/>
      <c r="JE118" s="3"/>
      <c r="JF118" s="3"/>
      <c r="JG118" s="3"/>
      <c r="JH118" s="3"/>
      <c r="JI118" s="3"/>
      <c r="JJ118" s="3"/>
      <c r="JK118" s="3"/>
      <c r="JL118" s="3"/>
      <c r="JM118" s="3"/>
      <c r="JN118" s="3"/>
      <c r="JO118" s="3"/>
      <c r="JP118" s="3"/>
      <c r="JQ118" s="3"/>
      <c r="JR118" s="3"/>
      <c r="JS118" s="3"/>
      <c r="JT118" s="3"/>
      <c r="JU118" s="3"/>
      <c r="JV118" s="3"/>
      <c r="JW118" s="3"/>
      <c r="JX118" s="3"/>
      <c r="JY118" s="3"/>
      <c r="JZ118" s="3"/>
      <c r="KA118" s="3"/>
      <c r="KB118" s="3"/>
      <c r="KC118" s="3"/>
      <c r="KD118" s="3"/>
      <c r="KE118" s="3"/>
      <c r="KF118" s="3"/>
      <c r="KG118" s="3"/>
      <c r="KH118" s="3"/>
      <c r="KI118" s="3"/>
      <c r="KJ118" s="3"/>
      <c r="KK118" s="3"/>
      <c r="KL118" s="3"/>
      <c r="KM118" s="3"/>
      <c r="KN118" s="3"/>
      <c r="KO118" s="3"/>
      <c r="KP118" s="3"/>
      <c r="KQ118" s="3"/>
      <c r="KR118" s="3"/>
      <c r="KS118" s="3"/>
      <c r="KT118" s="3"/>
      <c r="KU118" s="3"/>
      <c r="KV118" s="3"/>
      <c r="KW118" s="3"/>
      <c r="KX118" s="3"/>
      <c r="KY118" s="3"/>
      <c r="KZ118" s="3"/>
      <c r="LA118" s="3"/>
      <c r="LB118" s="3"/>
      <c r="LC118" s="3"/>
      <c r="LD118" s="3"/>
      <c r="LE118" s="3"/>
      <c r="LF118" s="3"/>
      <c r="LG118" s="3"/>
      <c r="LH118" s="3"/>
      <c r="LI118" s="3"/>
      <c r="LJ118" s="3"/>
      <c r="LK118" s="3"/>
      <c r="LL118" s="3"/>
      <c r="LM118" s="3"/>
      <c r="LN118" s="3"/>
      <c r="LO118" s="3"/>
      <c r="LP118" s="3"/>
      <c r="LQ118" s="3"/>
      <c r="LR118" s="3"/>
      <c r="LS118" s="3"/>
      <c r="LT118" s="3"/>
      <c r="LU118" s="3"/>
      <c r="LV118" s="3"/>
      <c r="LW118" s="3"/>
      <c r="LX118" s="3"/>
      <c r="LY118" s="3"/>
      <c r="LZ118" s="3"/>
      <c r="MA118" s="3"/>
      <c r="MB118" s="3"/>
      <c r="MC118" s="3"/>
      <c r="MD118" s="3"/>
      <c r="ME118" s="3"/>
      <c r="MF118" s="3"/>
      <c r="MG118" s="3"/>
      <c r="MH118" s="3"/>
      <c r="MI118" s="3"/>
      <c r="MJ118" s="3"/>
      <c r="MK118" s="3"/>
      <c r="ML118" s="3"/>
      <c r="MM118" s="3"/>
      <c r="MN118" s="3"/>
      <c r="MO118" s="3"/>
      <c r="MP118" s="3"/>
      <c r="MQ118" s="3"/>
      <c r="MR118" s="3"/>
      <c r="MS118" s="3"/>
      <c r="MT118" s="3"/>
      <c r="MU118" s="3"/>
      <c r="MV118" s="3"/>
      <c r="MW118" s="3"/>
      <c r="MX118" s="3"/>
      <c r="MY118" s="3"/>
      <c r="MZ118" s="3"/>
      <c r="NA118" s="3"/>
      <c r="NB118" s="3"/>
      <c r="NC118" s="3"/>
      <c r="ND118" s="3"/>
      <c r="NE118" s="3"/>
      <c r="NF118" s="3"/>
      <c r="NG118" s="3"/>
      <c r="NH118" s="3"/>
      <c r="NI118" s="3"/>
      <c r="NJ118" s="3"/>
      <c r="NK118" s="3"/>
      <c r="NL118" s="3"/>
      <c r="NM118" s="3"/>
      <c r="NN118" s="3"/>
      <c r="NO118" s="3"/>
      <c r="NP118" s="3"/>
      <c r="NQ118" s="3"/>
      <c r="NR118" s="3"/>
      <c r="NS118" s="3"/>
      <c r="NT118" s="3"/>
      <c r="NU118" s="3"/>
      <c r="NV118" s="3"/>
      <c r="NW118" s="3"/>
      <c r="NX118" s="3"/>
      <c r="NY118" s="3"/>
      <c r="NZ118" s="3"/>
      <c r="OA118" s="3"/>
      <c r="OB118" s="3"/>
      <c r="OC118" s="3"/>
      <c r="OD118" s="3"/>
      <c r="OE118" s="3"/>
      <c r="OF118" s="3"/>
      <c r="OG118" s="3"/>
      <c r="OH118" s="3"/>
      <c r="OI118" s="3"/>
      <c r="OJ118" s="3"/>
      <c r="OK118" s="3"/>
      <c r="OL118" s="3"/>
      <c r="OM118" s="3"/>
      <c r="ON118" s="3"/>
      <c r="OO118" s="3"/>
      <c r="OP118" s="3"/>
      <c r="OQ118" s="3"/>
      <c r="OR118" s="3"/>
      <c r="OS118" s="3"/>
      <c r="OT118" s="3"/>
      <c r="OU118" s="3"/>
      <c r="OV118" s="3"/>
      <c r="OW118" s="3"/>
      <c r="OX118" s="3"/>
      <c r="OY118" s="3"/>
      <c r="OZ118" s="3"/>
      <c r="PA118" s="3"/>
      <c r="PB118" s="3"/>
      <c r="PC118" s="3"/>
      <c r="PD118" s="3"/>
      <c r="PE118" s="3"/>
      <c r="PF118" s="3"/>
      <c r="PG118" s="3"/>
      <c r="PH118" s="3"/>
      <c r="PI118" s="3"/>
      <c r="PJ118" s="3"/>
      <c r="PK118" s="3"/>
      <c r="PL118" s="3"/>
      <c r="PM118" s="3"/>
      <c r="PN118" s="3"/>
      <c r="PO118" s="3"/>
      <c r="PP118" s="3"/>
      <c r="PQ118" s="3"/>
      <c r="PR118" s="3"/>
      <c r="PS118" s="3"/>
      <c r="PT118" s="3"/>
      <c r="PU118" s="3"/>
      <c r="PV118" s="3"/>
      <c r="PW118" s="3"/>
      <c r="PX118" s="3"/>
      <c r="PY118" s="3"/>
      <c r="PZ118" s="3"/>
      <c r="QA118" s="3"/>
      <c r="QB118" s="3"/>
      <c r="QC118" s="3"/>
      <c r="QD118" s="3"/>
      <c r="QE118" s="3"/>
      <c r="QF118" s="3"/>
      <c r="QG118" s="3"/>
      <c r="QH118" s="3"/>
      <c r="QI118" s="3"/>
      <c r="QJ118" s="3"/>
      <c r="QK118" s="3"/>
      <c r="QL118" s="3"/>
      <c r="QM118" s="3"/>
      <c r="QN118" s="3"/>
      <c r="QO118" s="3"/>
      <c r="QP118" s="3"/>
      <c r="QQ118" s="3"/>
      <c r="QR118" s="3"/>
      <c r="QS118" s="3"/>
      <c r="QT118" s="3"/>
      <c r="QU118" s="3"/>
      <c r="QV118" s="3"/>
      <c r="QW118" s="3"/>
      <c r="QX118" s="3"/>
      <c r="QY118" s="3"/>
      <c r="QZ118" s="3"/>
      <c r="RA118" s="3"/>
      <c r="RB118" s="3"/>
      <c r="RC118" s="3"/>
      <c r="RD118" s="3"/>
      <c r="RE118" s="3"/>
      <c r="RF118" s="3"/>
      <c r="RG118" s="3"/>
      <c r="RH118" s="3"/>
      <c r="RI118" s="3"/>
      <c r="RJ118" s="3"/>
      <c r="RK118" s="3"/>
      <c r="RL118" s="3"/>
      <c r="RM118" s="3"/>
      <c r="RN118" s="3"/>
      <c r="RO118" s="3"/>
      <c r="RP118" s="3"/>
      <c r="RQ118" s="3"/>
      <c r="RR118" s="3"/>
      <c r="RS118" s="3"/>
      <c r="RT118" s="3"/>
      <c r="RU118" s="3"/>
      <c r="RV118" s="3"/>
      <c r="RW118" s="3"/>
      <c r="RX118" s="3"/>
      <c r="RY118" s="3"/>
    </row>
    <row r="119" spans="1:493" ht="16" customHeight="1" x14ac:dyDescent="0.2">
      <c r="A119" s="652"/>
      <c r="B119" s="399" t="s">
        <v>55</v>
      </c>
      <c r="C119" s="13"/>
      <c r="D119" s="39" t="s">
        <v>55</v>
      </c>
      <c r="E119" s="43">
        <v>36.432043325600866</v>
      </c>
      <c r="F119" s="41">
        <v>0</v>
      </c>
      <c r="G119" s="41">
        <v>43.604775085831818</v>
      </c>
    </row>
    <row r="120" spans="1:493" ht="16" customHeight="1" x14ac:dyDescent="0.2">
      <c r="A120" s="652"/>
      <c r="B120" s="399" t="s">
        <v>65</v>
      </c>
      <c r="C120" s="13"/>
      <c r="D120" s="39" t="s">
        <v>65</v>
      </c>
      <c r="E120" s="43">
        <v>27.682306440457623</v>
      </c>
      <c r="F120" s="41">
        <v>0</v>
      </c>
      <c r="G120" s="41">
        <v>15.310166877525473</v>
      </c>
    </row>
    <row r="121" spans="1:493" ht="16" customHeight="1" x14ac:dyDescent="0.2">
      <c r="A121" s="652"/>
      <c r="B121" s="399" t="s">
        <v>587</v>
      </c>
      <c r="C121" s="13" t="s">
        <v>95</v>
      </c>
      <c r="D121" s="39" t="s">
        <v>95</v>
      </c>
      <c r="E121" s="43">
        <v>28.06145674833548</v>
      </c>
      <c r="F121" s="41">
        <v>0</v>
      </c>
      <c r="G121" s="41">
        <v>58.755900337174047</v>
      </c>
    </row>
    <row r="122" spans="1:493" ht="16" customHeight="1" x14ac:dyDescent="0.2">
      <c r="A122" s="652"/>
      <c r="B122" s="399" t="s">
        <v>119</v>
      </c>
      <c r="C122" s="13"/>
      <c r="D122" s="39" t="s">
        <v>119</v>
      </c>
      <c r="E122" s="43">
        <v>40.369797394419813</v>
      </c>
      <c r="F122" s="41">
        <v>0</v>
      </c>
      <c r="G122" s="41">
        <v>92.635602964895142</v>
      </c>
    </row>
    <row r="123" spans="1:493" ht="16" customHeight="1" x14ac:dyDescent="0.2">
      <c r="A123" s="652"/>
      <c r="B123" s="399" t="s">
        <v>234</v>
      </c>
      <c r="C123" s="13"/>
      <c r="D123" s="39" t="s">
        <v>234</v>
      </c>
      <c r="E123" s="43">
        <v>40.308853769105127</v>
      </c>
      <c r="F123" s="41">
        <v>0</v>
      </c>
      <c r="G123" s="41">
        <v>111.81574517329879</v>
      </c>
    </row>
    <row r="124" spans="1:493" ht="16" customHeight="1" x14ac:dyDescent="0.2">
      <c r="A124" s="652"/>
      <c r="B124" s="399" t="s">
        <v>236</v>
      </c>
      <c r="C124" s="13"/>
      <c r="D124" s="39" t="s">
        <v>236</v>
      </c>
      <c r="E124" s="43">
        <v>37.515948438825262</v>
      </c>
      <c r="F124" s="41">
        <v>0</v>
      </c>
      <c r="G124" s="41">
        <v>48.05912952757464</v>
      </c>
    </row>
    <row r="125" spans="1:493" ht="16" customHeight="1" x14ac:dyDescent="0.2">
      <c r="A125" s="652"/>
      <c r="B125" s="399" t="s">
        <v>296</v>
      </c>
      <c r="C125" s="13"/>
      <c r="D125" s="39" t="s">
        <v>296</v>
      </c>
      <c r="E125" s="43">
        <v>21.36188210032914</v>
      </c>
      <c r="F125" s="41">
        <v>0</v>
      </c>
      <c r="G125" s="41">
        <v>30.9618578142864</v>
      </c>
    </row>
    <row r="126" spans="1:493" ht="16" customHeight="1" x14ac:dyDescent="0.2">
      <c r="A126" s="652"/>
      <c r="B126" s="399" t="s">
        <v>332</v>
      </c>
      <c r="C126" s="13"/>
      <c r="D126" s="39" t="s">
        <v>332</v>
      </c>
      <c r="E126" s="43">
        <v>45.970951164716801</v>
      </c>
      <c r="F126" s="41">
        <v>0</v>
      </c>
      <c r="G126" s="41">
        <v>80.179954891622671</v>
      </c>
    </row>
    <row r="127" spans="1:493" ht="16" customHeight="1" x14ac:dyDescent="0.2">
      <c r="A127" s="652"/>
      <c r="B127" s="399" t="s">
        <v>362</v>
      </c>
      <c r="C127" s="13"/>
      <c r="D127" s="39" t="s">
        <v>362</v>
      </c>
      <c r="E127" s="43">
        <v>21.014763111774158</v>
      </c>
      <c r="F127" s="41">
        <v>0</v>
      </c>
      <c r="G127" s="41">
        <v>40.408525374698165</v>
      </c>
    </row>
    <row r="128" spans="1:493" ht="16" customHeight="1" x14ac:dyDescent="0.2">
      <c r="A128" s="652"/>
      <c r="B128" s="399" t="s">
        <v>468</v>
      </c>
      <c r="C128" s="13"/>
      <c r="D128" s="39" t="s">
        <v>468</v>
      </c>
      <c r="E128" s="43">
        <v>13.377364813011667</v>
      </c>
      <c r="F128" s="41">
        <v>0</v>
      </c>
      <c r="G128" s="41">
        <v>13.733816813486889</v>
      </c>
    </row>
    <row r="129" spans="1:493" ht="16" customHeight="1" x14ac:dyDescent="0.2">
      <c r="A129" s="652"/>
      <c r="B129" s="399" t="s">
        <v>588</v>
      </c>
      <c r="C129" s="6" t="s">
        <v>510</v>
      </c>
      <c r="D129" s="39" t="s">
        <v>510</v>
      </c>
      <c r="E129" s="43">
        <v>74.293235805017517</v>
      </c>
      <c r="F129" s="41">
        <v>0</v>
      </c>
      <c r="G129" s="41">
        <v>290.1683451949645</v>
      </c>
    </row>
    <row r="130" spans="1:493" ht="16" customHeight="1" x14ac:dyDescent="0.2">
      <c r="A130" s="652"/>
      <c r="B130" s="399" t="s">
        <v>589</v>
      </c>
      <c r="C130" s="13"/>
      <c r="D130" s="39" t="s">
        <v>589</v>
      </c>
      <c r="E130" s="43">
        <v>18.38819981066159</v>
      </c>
      <c r="F130" s="41">
        <v>0</v>
      </c>
      <c r="G130" s="41">
        <v>26.858073711334402</v>
      </c>
    </row>
    <row r="131" spans="1:493" s="132" customFormat="1" ht="16" customHeight="1" x14ac:dyDescent="0.2">
      <c r="A131" s="652"/>
      <c r="B131" s="403" t="s">
        <v>590</v>
      </c>
      <c r="C131" s="129"/>
      <c r="D131" s="130" t="s">
        <v>590</v>
      </c>
      <c r="E131" s="133">
        <v>32.484592868835946</v>
      </c>
      <c r="F131" s="131">
        <v>32.246750036968173</v>
      </c>
      <c r="G131" s="131">
        <v>64.123969186403201</v>
      </c>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c r="IN131" s="3"/>
      <c r="IO131" s="3"/>
      <c r="IP131" s="3"/>
      <c r="IQ131" s="3"/>
      <c r="IR131" s="3"/>
      <c r="IS131" s="3"/>
      <c r="IT131" s="3"/>
      <c r="IU131" s="3"/>
      <c r="IV131" s="3"/>
      <c r="IW131" s="3"/>
      <c r="IX131" s="3"/>
      <c r="IY131" s="3"/>
      <c r="IZ131" s="3"/>
      <c r="JA131" s="3"/>
      <c r="JB131" s="3"/>
      <c r="JC131" s="3"/>
      <c r="JD131" s="3"/>
      <c r="JE131" s="3"/>
      <c r="JF131" s="3"/>
      <c r="JG131" s="3"/>
      <c r="JH131" s="3"/>
      <c r="JI131" s="3"/>
      <c r="JJ131" s="3"/>
      <c r="JK131" s="3"/>
      <c r="JL131" s="3"/>
      <c r="JM131" s="3"/>
      <c r="JN131" s="3"/>
      <c r="JO131" s="3"/>
      <c r="JP131" s="3"/>
      <c r="JQ131" s="3"/>
      <c r="JR131" s="3"/>
      <c r="JS131" s="3"/>
      <c r="JT131" s="3"/>
      <c r="JU131" s="3"/>
      <c r="JV131" s="3"/>
      <c r="JW131" s="3"/>
      <c r="JX131" s="3"/>
      <c r="JY131" s="3"/>
      <c r="JZ131" s="3"/>
      <c r="KA131" s="3"/>
      <c r="KB131" s="3"/>
      <c r="KC131" s="3"/>
      <c r="KD131" s="3"/>
      <c r="KE131" s="3"/>
      <c r="KF131" s="3"/>
      <c r="KG131" s="3"/>
      <c r="KH131" s="3"/>
      <c r="KI131" s="3"/>
      <c r="KJ131" s="3"/>
      <c r="KK131" s="3"/>
      <c r="KL131" s="3"/>
      <c r="KM131" s="3"/>
      <c r="KN131" s="3"/>
      <c r="KO131" s="3"/>
      <c r="KP131" s="3"/>
      <c r="KQ131" s="3"/>
      <c r="KR131" s="3"/>
      <c r="KS131" s="3"/>
      <c r="KT131" s="3"/>
      <c r="KU131" s="3"/>
      <c r="KV131" s="3"/>
      <c r="KW131" s="3"/>
      <c r="KX131" s="3"/>
      <c r="KY131" s="3"/>
      <c r="KZ131" s="3"/>
      <c r="LA131" s="3"/>
      <c r="LB131" s="3"/>
      <c r="LC131" s="3"/>
      <c r="LD131" s="3"/>
      <c r="LE131" s="3"/>
      <c r="LF131" s="3"/>
      <c r="LG131" s="3"/>
      <c r="LH131" s="3"/>
      <c r="LI131" s="3"/>
      <c r="LJ131" s="3"/>
      <c r="LK131" s="3"/>
      <c r="LL131" s="3"/>
      <c r="LM131" s="3"/>
      <c r="LN131" s="3"/>
      <c r="LO131" s="3"/>
      <c r="LP131" s="3"/>
      <c r="LQ131" s="3"/>
      <c r="LR131" s="3"/>
      <c r="LS131" s="3"/>
      <c r="LT131" s="3"/>
      <c r="LU131" s="3"/>
      <c r="LV131" s="3"/>
      <c r="LW131" s="3"/>
      <c r="LX131" s="3"/>
      <c r="LY131" s="3"/>
      <c r="LZ131" s="3"/>
      <c r="MA131" s="3"/>
      <c r="MB131" s="3"/>
      <c r="MC131" s="3"/>
      <c r="MD131" s="3"/>
      <c r="ME131" s="3"/>
      <c r="MF131" s="3"/>
      <c r="MG131" s="3"/>
      <c r="MH131" s="3"/>
      <c r="MI131" s="3"/>
      <c r="MJ131" s="3"/>
      <c r="MK131" s="3"/>
      <c r="ML131" s="3"/>
      <c r="MM131" s="3"/>
      <c r="MN131" s="3"/>
      <c r="MO131" s="3"/>
      <c r="MP131" s="3"/>
      <c r="MQ131" s="3"/>
      <c r="MR131" s="3"/>
      <c r="MS131" s="3"/>
      <c r="MT131" s="3"/>
      <c r="MU131" s="3"/>
      <c r="MV131" s="3"/>
      <c r="MW131" s="3"/>
      <c r="MX131" s="3"/>
      <c r="MY131" s="3"/>
      <c r="MZ131" s="3"/>
      <c r="NA131" s="3"/>
      <c r="NB131" s="3"/>
      <c r="NC131" s="3"/>
      <c r="ND131" s="3"/>
      <c r="NE131" s="3"/>
      <c r="NF131" s="3"/>
      <c r="NG131" s="3"/>
      <c r="NH131" s="3"/>
      <c r="NI131" s="3"/>
      <c r="NJ131" s="3"/>
      <c r="NK131" s="3"/>
      <c r="NL131" s="3"/>
      <c r="NM131" s="3"/>
      <c r="NN131" s="3"/>
      <c r="NO131" s="3"/>
      <c r="NP131" s="3"/>
      <c r="NQ131" s="3"/>
      <c r="NR131" s="3"/>
      <c r="NS131" s="3"/>
      <c r="NT131" s="3"/>
      <c r="NU131" s="3"/>
      <c r="NV131" s="3"/>
      <c r="NW131" s="3"/>
      <c r="NX131" s="3"/>
      <c r="NY131" s="3"/>
      <c r="NZ131" s="3"/>
      <c r="OA131" s="3"/>
      <c r="OB131" s="3"/>
      <c r="OC131" s="3"/>
      <c r="OD131" s="3"/>
      <c r="OE131" s="3"/>
      <c r="OF131" s="3"/>
      <c r="OG131" s="3"/>
      <c r="OH131" s="3"/>
      <c r="OI131" s="3"/>
      <c r="OJ131" s="3"/>
      <c r="OK131" s="3"/>
      <c r="OL131" s="3"/>
      <c r="OM131" s="3"/>
      <c r="ON131" s="3"/>
      <c r="OO131" s="3"/>
      <c r="OP131" s="3"/>
      <c r="OQ131" s="3"/>
      <c r="OR131" s="3"/>
      <c r="OS131" s="3"/>
      <c r="OT131" s="3"/>
      <c r="OU131" s="3"/>
      <c r="OV131" s="3"/>
      <c r="OW131" s="3"/>
      <c r="OX131" s="3"/>
      <c r="OY131" s="3"/>
      <c r="OZ131" s="3"/>
      <c r="PA131" s="3"/>
      <c r="PB131" s="3"/>
      <c r="PC131" s="3"/>
      <c r="PD131" s="3"/>
      <c r="PE131" s="3"/>
      <c r="PF131" s="3"/>
      <c r="PG131" s="3"/>
      <c r="PH131" s="3"/>
      <c r="PI131" s="3"/>
      <c r="PJ131" s="3"/>
      <c r="PK131" s="3"/>
      <c r="PL131" s="3"/>
      <c r="PM131" s="3"/>
      <c r="PN131" s="3"/>
      <c r="PO131" s="3"/>
      <c r="PP131" s="3"/>
      <c r="PQ131" s="3"/>
      <c r="PR131" s="3"/>
      <c r="PS131" s="3"/>
      <c r="PT131" s="3"/>
      <c r="PU131" s="3"/>
      <c r="PV131" s="3"/>
      <c r="PW131" s="3"/>
      <c r="PX131" s="3"/>
      <c r="PY131" s="3"/>
      <c r="PZ131" s="3"/>
      <c r="QA131" s="3"/>
      <c r="QB131" s="3"/>
      <c r="QC131" s="3"/>
      <c r="QD131" s="3"/>
      <c r="QE131" s="3"/>
      <c r="QF131" s="3"/>
      <c r="QG131" s="3"/>
      <c r="QH131" s="3"/>
      <c r="QI131" s="3"/>
      <c r="QJ131" s="3"/>
      <c r="QK131" s="3"/>
      <c r="QL131" s="3"/>
      <c r="QM131" s="3"/>
      <c r="QN131" s="3"/>
      <c r="QO131" s="3"/>
      <c r="QP131" s="3"/>
      <c r="QQ131" s="3"/>
      <c r="QR131" s="3"/>
      <c r="QS131" s="3"/>
      <c r="QT131" s="3"/>
      <c r="QU131" s="3"/>
      <c r="QV131" s="3"/>
      <c r="QW131" s="3"/>
      <c r="QX131" s="3"/>
      <c r="QY131" s="3"/>
      <c r="QZ131" s="3"/>
      <c r="RA131" s="3"/>
      <c r="RB131" s="3"/>
      <c r="RC131" s="3"/>
      <c r="RD131" s="3"/>
      <c r="RE131" s="3"/>
      <c r="RF131" s="3"/>
      <c r="RG131" s="3"/>
      <c r="RH131" s="3"/>
      <c r="RI131" s="3"/>
      <c r="RJ131" s="3"/>
      <c r="RK131" s="3"/>
      <c r="RL131" s="3"/>
      <c r="RM131" s="3"/>
      <c r="RN131" s="3"/>
      <c r="RO131" s="3"/>
      <c r="RP131" s="3"/>
      <c r="RQ131" s="3"/>
      <c r="RR131" s="3"/>
      <c r="RS131" s="3"/>
      <c r="RT131" s="3"/>
      <c r="RU131" s="3"/>
      <c r="RV131" s="3"/>
      <c r="RW131" s="3"/>
      <c r="RX131" s="3"/>
      <c r="RY131" s="3"/>
    </row>
    <row r="132" spans="1:493" ht="17" customHeight="1" thickBot="1" x14ac:dyDescent="0.25">
      <c r="A132" s="653"/>
      <c r="B132" s="404" t="s">
        <v>591</v>
      </c>
      <c r="C132" s="36"/>
      <c r="D132" s="40" t="s">
        <v>591</v>
      </c>
      <c r="E132" s="37">
        <v>54.402825323837668</v>
      </c>
      <c r="F132" s="42">
        <v>36.97399588221306</v>
      </c>
      <c r="G132" s="42"/>
    </row>
    <row r="133" spans="1:493" ht="17" thickBot="1" x14ac:dyDescent="0.25">
      <c r="A133" s="3"/>
      <c r="B133" s="3"/>
    </row>
    <row r="134" spans="1:493" ht="30" customHeight="1" thickBot="1" x14ac:dyDescent="0.25">
      <c r="A134" s="642" t="s">
        <v>11</v>
      </c>
      <c r="B134" s="389"/>
      <c r="C134" s="390" t="s">
        <v>596</v>
      </c>
      <c r="D134" s="391" t="str">
        <f>D68</f>
        <v>Country list for interface</v>
      </c>
      <c r="E134" s="392" t="s">
        <v>608</v>
      </c>
      <c r="F134" s="393" t="s">
        <v>593</v>
      </c>
      <c r="G134" s="376"/>
    </row>
    <row r="135" spans="1:493" ht="16" customHeight="1" x14ac:dyDescent="0.2">
      <c r="A135" s="643"/>
      <c r="B135" s="405" t="s">
        <v>109</v>
      </c>
      <c r="C135" s="406"/>
      <c r="D135" s="396" t="s">
        <v>109</v>
      </c>
      <c r="E135" s="407">
        <v>142.63455691621573</v>
      </c>
      <c r="F135" s="398"/>
      <c r="G135" s="398">
        <v>142.63455691621573</v>
      </c>
    </row>
    <row r="136" spans="1:493" ht="16" customHeight="1" x14ac:dyDescent="0.2">
      <c r="A136" s="643"/>
      <c r="B136" s="29" t="s">
        <v>314</v>
      </c>
      <c r="C136" s="6"/>
      <c r="D136" s="39" t="s">
        <v>314</v>
      </c>
      <c r="E136" s="34">
        <v>156.32018906664337</v>
      </c>
      <c r="F136" s="41"/>
      <c r="G136" s="41">
        <v>156.32018906664337</v>
      </c>
    </row>
    <row r="137" spans="1:493" ht="16" customHeight="1" x14ac:dyDescent="0.2">
      <c r="A137" s="643"/>
      <c r="B137" s="29" t="s">
        <v>22</v>
      </c>
      <c r="C137" s="15" t="s">
        <v>699</v>
      </c>
      <c r="D137" s="39" t="s">
        <v>699</v>
      </c>
      <c r="E137" s="34">
        <v>512.5007204006555</v>
      </c>
      <c r="F137" s="41"/>
      <c r="G137" s="41">
        <v>512.5007204006555</v>
      </c>
    </row>
    <row r="138" spans="1:493" ht="16" customHeight="1" x14ac:dyDescent="0.2">
      <c r="A138" s="643"/>
      <c r="B138" s="29" t="s">
        <v>579</v>
      </c>
      <c r="C138" s="6"/>
      <c r="D138" s="39" t="s">
        <v>579</v>
      </c>
      <c r="E138" s="34">
        <v>475.75872251259318</v>
      </c>
      <c r="F138" s="41">
        <v>156.32018906664337</v>
      </c>
      <c r="G138" s="41">
        <v>475.75872251259318</v>
      </c>
    </row>
    <row r="139" spans="1:493" ht="16" customHeight="1" x14ac:dyDescent="0.2">
      <c r="A139" s="643"/>
      <c r="B139" s="29" t="s">
        <v>91</v>
      </c>
      <c r="C139" s="6"/>
      <c r="D139" s="39" t="s">
        <v>91</v>
      </c>
      <c r="E139" s="34">
        <v>934.26513667318181</v>
      </c>
      <c r="F139" s="41"/>
      <c r="G139" s="41">
        <v>934.26513667318181</v>
      </c>
    </row>
    <row r="140" spans="1:493" ht="16" customHeight="1" x14ac:dyDescent="0.2">
      <c r="A140" s="643"/>
      <c r="B140" s="29" t="s">
        <v>125</v>
      </c>
      <c r="C140" s="6"/>
      <c r="D140" s="39" t="s">
        <v>125</v>
      </c>
      <c r="E140" s="34">
        <v>80.176056338028161</v>
      </c>
      <c r="F140" s="41"/>
      <c r="G140" s="41">
        <v>80.176056338028161</v>
      </c>
    </row>
    <row r="141" spans="1:493" ht="16" customHeight="1" x14ac:dyDescent="0.2">
      <c r="A141" s="643"/>
      <c r="B141" s="29" t="s">
        <v>581</v>
      </c>
      <c r="C141" s="13" t="s">
        <v>508</v>
      </c>
      <c r="D141" s="39" t="s">
        <v>508</v>
      </c>
      <c r="E141" s="34">
        <v>2567.2575441228182</v>
      </c>
      <c r="F141" s="41"/>
      <c r="G141" s="41">
        <v>2567.2575441228182</v>
      </c>
    </row>
    <row r="142" spans="1:493" ht="16" customHeight="1" x14ac:dyDescent="0.2">
      <c r="A142" s="643"/>
      <c r="B142" s="29" t="s">
        <v>582</v>
      </c>
      <c r="C142" s="6"/>
      <c r="D142" s="39" t="s">
        <v>582</v>
      </c>
      <c r="E142" s="34">
        <v>4121.3036162680783</v>
      </c>
      <c r="F142" s="41"/>
      <c r="G142" s="41">
        <v>4121.3036162680783</v>
      </c>
    </row>
    <row r="143" spans="1:493" ht="16" customHeight="1" x14ac:dyDescent="0.2">
      <c r="A143" s="643"/>
      <c r="B143" s="29" t="s">
        <v>583</v>
      </c>
      <c r="C143" s="6"/>
      <c r="D143" s="39" t="s">
        <v>583</v>
      </c>
      <c r="E143" s="34">
        <v>211.9580638257751</v>
      </c>
      <c r="F143" s="41">
        <v>934.26513667318181</v>
      </c>
      <c r="G143" s="41">
        <v>211.9580638257751</v>
      </c>
    </row>
    <row r="144" spans="1:493" ht="16" customHeight="1" x14ac:dyDescent="0.2">
      <c r="A144" s="643"/>
      <c r="B144" s="29" t="s">
        <v>97</v>
      </c>
      <c r="C144" s="6"/>
      <c r="D144" s="39" t="s">
        <v>97</v>
      </c>
      <c r="E144" s="34">
        <v>104.75045064609026</v>
      </c>
      <c r="F144" s="41"/>
      <c r="G144" s="41">
        <v>104.75045064609026</v>
      </c>
    </row>
    <row r="145" spans="1:7" ht="19" customHeight="1" x14ac:dyDescent="0.2">
      <c r="A145" s="643"/>
      <c r="B145" s="29" t="s">
        <v>598</v>
      </c>
      <c r="C145" s="14" t="s">
        <v>144</v>
      </c>
      <c r="D145" s="39" t="s">
        <v>144</v>
      </c>
      <c r="E145" s="34">
        <v>113.64712627355912</v>
      </c>
      <c r="F145" s="41"/>
      <c r="G145" s="41">
        <v>113.64712627355912</v>
      </c>
    </row>
    <row r="146" spans="1:7" ht="16" customHeight="1" x14ac:dyDescent="0.2">
      <c r="A146" s="643"/>
      <c r="B146" s="29" t="s">
        <v>194</v>
      </c>
      <c r="C146" s="6"/>
      <c r="D146" s="39" t="s">
        <v>194</v>
      </c>
      <c r="E146" s="34">
        <v>334.26443202979516</v>
      </c>
      <c r="F146" s="41"/>
      <c r="G146" s="41">
        <v>334.26443202979516</v>
      </c>
    </row>
    <row r="147" spans="1:7" ht="16" customHeight="1" x14ac:dyDescent="0.2">
      <c r="A147" s="643"/>
      <c r="B147" s="29" t="s">
        <v>200</v>
      </c>
      <c r="C147" s="6"/>
      <c r="D147" s="39" t="s">
        <v>200</v>
      </c>
      <c r="E147" s="34">
        <v>204.64507314851713</v>
      </c>
      <c r="F147" s="41"/>
      <c r="G147" s="41">
        <v>204.64507314851713</v>
      </c>
    </row>
    <row r="148" spans="1:7" ht="16" customHeight="1" x14ac:dyDescent="0.2">
      <c r="A148" s="643"/>
      <c r="B148" s="29" t="s">
        <v>230</v>
      </c>
      <c r="C148" s="6"/>
      <c r="D148" s="39" t="s">
        <v>230</v>
      </c>
      <c r="E148" s="34">
        <v>474.93877551020415</v>
      </c>
      <c r="F148" s="41"/>
      <c r="G148" s="41">
        <v>474.93877551020415</v>
      </c>
    </row>
    <row r="149" spans="1:7" ht="16" customHeight="1" x14ac:dyDescent="0.2">
      <c r="A149" s="643"/>
      <c r="B149" s="29" t="s">
        <v>380</v>
      </c>
      <c r="C149" s="6"/>
      <c r="D149" s="39" t="s">
        <v>380</v>
      </c>
      <c r="E149" s="34">
        <v>281.9837806742766</v>
      </c>
      <c r="F149" s="41"/>
      <c r="G149" s="41">
        <v>281.9837806742766</v>
      </c>
    </row>
    <row r="150" spans="1:7" ht="16" customHeight="1" x14ac:dyDescent="0.2">
      <c r="A150" s="643"/>
      <c r="B150" s="29" t="s">
        <v>390</v>
      </c>
      <c r="C150" s="6"/>
      <c r="D150" s="39" t="s">
        <v>390</v>
      </c>
      <c r="E150" s="34">
        <v>19.357763940117856</v>
      </c>
      <c r="F150" s="41"/>
      <c r="G150" s="41">
        <v>19.357763940117856</v>
      </c>
    </row>
    <row r="151" spans="1:7" ht="16" customHeight="1" x14ac:dyDescent="0.2">
      <c r="A151" s="643"/>
      <c r="B151" s="29" t="s">
        <v>422</v>
      </c>
      <c r="C151" s="6"/>
      <c r="D151" s="39" t="s">
        <v>422</v>
      </c>
      <c r="E151" s="34">
        <v>189.39804969412617</v>
      </c>
      <c r="F151" s="41"/>
      <c r="G151" s="41">
        <v>189.39804969412617</v>
      </c>
    </row>
    <row r="152" spans="1:7" ht="16" customHeight="1" x14ac:dyDescent="0.2">
      <c r="A152" s="643"/>
      <c r="B152" s="29" t="s">
        <v>446</v>
      </c>
      <c r="C152" s="6"/>
      <c r="D152" s="39" t="s">
        <v>446</v>
      </c>
      <c r="E152" s="34">
        <v>12445.348459272151</v>
      </c>
      <c r="F152" s="41"/>
      <c r="G152" s="41">
        <v>12445.348459272151</v>
      </c>
    </row>
    <row r="153" spans="1:7" ht="19" customHeight="1" x14ac:dyDescent="0.2">
      <c r="A153" s="643"/>
      <c r="B153" s="408" t="s">
        <v>482</v>
      </c>
      <c r="C153" s="14" t="s">
        <v>601</v>
      </c>
      <c r="D153" s="39" t="s">
        <v>601</v>
      </c>
      <c r="E153" s="34">
        <v>154.26011883644887</v>
      </c>
      <c r="F153" s="41"/>
      <c r="G153" s="41">
        <v>154.26011883644887</v>
      </c>
    </row>
    <row r="154" spans="1:7" ht="16" customHeight="1" x14ac:dyDescent="0.2">
      <c r="A154" s="643"/>
      <c r="B154" s="29" t="s">
        <v>492</v>
      </c>
      <c r="C154" s="6"/>
      <c r="D154" s="39" t="s">
        <v>492</v>
      </c>
      <c r="E154" s="34">
        <v>1406.5057283142389</v>
      </c>
      <c r="F154" s="41"/>
      <c r="G154" s="41">
        <v>1406.5057283142389</v>
      </c>
    </row>
    <row r="155" spans="1:7" ht="16" customHeight="1" x14ac:dyDescent="0.2">
      <c r="A155" s="643"/>
      <c r="B155" s="29" t="s">
        <v>584</v>
      </c>
      <c r="C155" s="6" t="s">
        <v>496</v>
      </c>
      <c r="D155" s="39" t="s">
        <v>496</v>
      </c>
      <c r="E155" s="34">
        <v>15.538250990563498</v>
      </c>
      <c r="F155" s="41"/>
      <c r="G155" s="41">
        <v>15.538250990563498</v>
      </c>
    </row>
    <row r="156" spans="1:7" ht="16" customHeight="1" x14ac:dyDescent="0.2">
      <c r="A156" s="643"/>
      <c r="B156" s="29" t="s">
        <v>585</v>
      </c>
      <c r="C156" s="6"/>
      <c r="D156" s="39" t="s">
        <v>585</v>
      </c>
      <c r="E156" s="34">
        <v>125.17595389220961</v>
      </c>
      <c r="F156" s="41"/>
      <c r="G156" s="41">
        <v>125.17595389220961</v>
      </c>
    </row>
    <row r="157" spans="1:7" ht="16" customHeight="1" x14ac:dyDescent="0.2">
      <c r="A157" s="643"/>
      <c r="B157" s="29" t="s">
        <v>586</v>
      </c>
      <c r="C157" s="6"/>
      <c r="D157" s="39" t="s">
        <v>586</v>
      </c>
      <c r="E157" s="34">
        <v>281.05719294556076</v>
      </c>
      <c r="F157" s="41">
        <v>189.39804969412617</v>
      </c>
      <c r="G157" s="41">
        <v>281.05719294556076</v>
      </c>
    </row>
    <row r="158" spans="1:7" ht="16" customHeight="1" x14ac:dyDescent="0.2">
      <c r="A158" s="643"/>
      <c r="B158" s="29" t="s">
        <v>258</v>
      </c>
      <c r="C158" s="6"/>
      <c r="D158" s="39" t="s">
        <v>258</v>
      </c>
      <c r="E158" s="34">
        <v>225.79842959639359</v>
      </c>
      <c r="F158" s="41"/>
      <c r="G158" s="41">
        <v>225.79842959639359</v>
      </c>
    </row>
    <row r="159" spans="1:7" ht="16" customHeight="1" x14ac:dyDescent="0.2">
      <c r="A159" s="643"/>
      <c r="B159" s="29" t="s">
        <v>543</v>
      </c>
      <c r="C159" s="6" t="s">
        <v>392</v>
      </c>
      <c r="D159" s="39" t="s">
        <v>392</v>
      </c>
      <c r="E159" s="34">
        <v>406.86154776870137</v>
      </c>
      <c r="F159" s="41"/>
      <c r="G159" s="41">
        <v>406.86154776870137</v>
      </c>
    </row>
    <row r="160" spans="1:7" ht="16" customHeight="1" x14ac:dyDescent="0.2">
      <c r="A160" s="643"/>
      <c r="B160" s="29" t="s">
        <v>504</v>
      </c>
      <c r="C160" s="6"/>
      <c r="D160" s="39" t="s">
        <v>504</v>
      </c>
      <c r="E160" s="34">
        <v>332.68400673778274</v>
      </c>
      <c r="F160" s="41"/>
      <c r="G160" s="41">
        <v>332.68400673778274</v>
      </c>
    </row>
    <row r="161" spans="1:7" ht="16" customHeight="1" x14ac:dyDescent="0.2">
      <c r="A161" s="643"/>
      <c r="B161" s="29" t="s">
        <v>570</v>
      </c>
      <c r="C161" s="6"/>
      <c r="D161" s="39" t="s">
        <v>570</v>
      </c>
      <c r="E161" s="34">
        <v>240.10978564399829</v>
      </c>
      <c r="F161" s="41"/>
      <c r="G161" s="41">
        <v>240.10978564399829</v>
      </c>
    </row>
    <row r="162" spans="1:7" ht="16" customHeight="1" x14ac:dyDescent="0.2">
      <c r="A162" s="643"/>
      <c r="B162" s="29" t="s">
        <v>571</v>
      </c>
      <c r="C162" s="6"/>
      <c r="D162" s="39" t="s">
        <v>571</v>
      </c>
      <c r="E162" s="34">
        <v>364.96460476756084</v>
      </c>
      <c r="F162" s="41">
        <v>286.39689619089052</v>
      </c>
      <c r="G162" s="41">
        <v>364.96460476756084</v>
      </c>
    </row>
    <row r="163" spans="1:7" ht="16" customHeight="1" x14ac:dyDescent="0.2">
      <c r="A163" s="643"/>
      <c r="B163" s="29" t="s">
        <v>440</v>
      </c>
      <c r="C163" s="6"/>
      <c r="D163" s="39" t="s">
        <v>440</v>
      </c>
      <c r="E163" s="34">
        <v>39.877984412444434</v>
      </c>
      <c r="F163" s="41"/>
      <c r="G163" s="41">
        <v>39.877984412444434</v>
      </c>
    </row>
    <row r="164" spans="1:7" ht="16" customHeight="1" x14ac:dyDescent="0.2">
      <c r="A164" s="643"/>
      <c r="B164" s="29" t="s">
        <v>524</v>
      </c>
      <c r="C164" s="6"/>
      <c r="D164" s="39" t="s">
        <v>524</v>
      </c>
      <c r="E164" s="34">
        <v>185.51809531306267</v>
      </c>
      <c r="F164" s="41"/>
      <c r="G164" s="41">
        <v>185.51809531306267</v>
      </c>
    </row>
    <row r="165" spans="1:7" ht="16" customHeight="1" x14ac:dyDescent="0.2">
      <c r="A165" s="643"/>
      <c r="B165" s="29" t="s">
        <v>577</v>
      </c>
      <c r="C165" s="6"/>
      <c r="D165" s="39" t="s">
        <v>577</v>
      </c>
      <c r="E165" s="34">
        <v>326.33283904089927</v>
      </c>
      <c r="F165" s="41"/>
      <c r="G165" s="41">
        <v>326.33283904089927</v>
      </c>
    </row>
    <row r="166" spans="1:7" ht="16" customHeight="1" x14ac:dyDescent="0.2">
      <c r="A166" s="643"/>
      <c r="B166" s="29" t="s">
        <v>16</v>
      </c>
      <c r="C166" s="6"/>
      <c r="D166" s="39" t="s">
        <v>16</v>
      </c>
      <c r="E166" s="34"/>
      <c r="F166" s="41"/>
      <c r="G166" s="41">
        <v>0</v>
      </c>
    </row>
    <row r="167" spans="1:7" ht="16" customHeight="1" x14ac:dyDescent="0.2">
      <c r="A167" s="643"/>
      <c r="B167" s="29" t="s">
        <v>599</v>
      </c>
      <c r="C167" s="6"/>
      <c r="D167" s="39" t="s">
        <v>599</v>
      </c>
      <c r="E167" s="34"/>
      <c r="F167" s="41">
        <v>185.51809531306267</v>
      </c>
      <c r="G167" s="41">
        <v>0</v>
      </c>
    </row>
    <row r="168" spans="1:7" ht="16" customHeight="1" x14ac:dyDescent="0.2">
      <c r="A168" s="643"/>
      <c r="B168" s="29" t="s">
        <v>55</v>
      </c>
      <c r="C168" s="6"/>
      <c r="D168" s="39" t="s">
        <v>55</v>
      </c>
      <c r="E168" s="34">
        <v>321.08626324118245</v>
      </c>
      <c r="F168" s="41"/>
      <c r="G168" s="41">
        <v>321.08626324118245</v>
      </c>
    </row>
    <row r="169" spans="1:7" ht="16" customHeight="1" x14ac:dyDescent="0.2">
      <c r="A169" s="643"/>
      <c r="B169" s="29" t="s">
        <v>119</v>
      </c>
      <c r="C169" s="6"/>
      <c r="D169" s="39" t="s">
        <v>119</v>
      </c>
      <c r="E169" s="34">
        <v>36.702337626494682</v>
      </c>
      <c r="F169" s="41"/>
      <c r="G169" s="41">
        <v>36.702337626494682</v>
      </c>
    </row>
    <row r="170" spans="1:7" ht="16" customHeight="1" x14ac:dyDescent="0.2">
      <c r="A170" s="643"/>
      <c r="B170" s="29" t="s">
        <v>234</v>
      </c>
      <c r="C170" s="6"/>
      <c r="D170" s="39" t="s">
        <v>234</v>
      </c>
      <c r="E170" s="34">
        <v>146.07434728106671</v>
      </c>
      <c r="F170" s="41"/>
      <c r="G170" s="41">
        <v>146.07434728106671</v>
      </c>
    </row>
    <row r="171" spans="1:7" ht="16" customHeight="1" x14ac:dyDescent="0.2">
      <c r="A171" s="643"/>
      <c r="B171" s="29" t="s">
        <v>236</v>
      </c>
      <c r="C171" s="6"/>
      <c r="D171" s="39" t="s">
        <v>236</v>
      </c>
      <c r="E171" s="34">
        <v>61.854270547428925</v>
      </c>
      <c r="F171" s="41"/>
      <c r="G171" s="41">
        <v>61.854270547428925</v>
      </c>
    </row>
    <row r="172" spans="1:7" ht="16" customHeight="1" x14ac:dyDescent="0.2">
      <c r="A172" s="643"/>
      <c r="B172" s="29" t="s">
        <v>252</v>
      </c>
      <c r="C172" s="6"/>
      <c r="D172" s="39" t="s">
        <v>252</v>
      </c>
      <c r="E172" s="34">
        <v>453.36082858815649</v>
      </c>
      <c r="F172" s="41"/>
      <c r="G172" s="41">
        <v>453.36082858815649</v>
      </c>
    </row>
    <row r="173" spans="1:7" ht="16" customHeight="1" x14ac:dyDescent="0.2">
      <c r="A173" s="643"/>
      <c r="B173" s="29" t="s">
        <v>322</v>
      </c>
      <c r="C173" s="6"/>
      <c r="D173" s="39" t="s">
        <v>322</v>
      </c>
      <c r="E173" s="34">
        <v>58.49717960026927</v>
      </c>
      <c r="F173" s="41"/>
      <c r="G173" s="41">
        <v>58.49717960026927</v>
      </c>
    </row>
    <row r="174" spans="1:7" ht="16" customHeight="1" x14ac:dyDescent="0.2">
      <c r="A174" s="643"/>
      <c r="B174" s="29" t="s">
        <v>344</v>
      </c>
      <c r="C174" s="6"/>
      <c r="D174" s="39" t="s">
        <v>344</v>
      </c>
      <c r="E174" s="34">
        <v>2687.4262509924856</v>
      </c>
      <c r="F174" s="41"/>
      <c r="G174" s="41">
        <v>2687.4262509924856</v>
      </c>
    </row>
    <row r="175" spans="1:7" ht="16" customHeight="1" x14ac:dyDescent="0.2">
      <c r="A175" s="643"/>
      <c r="B175" s="29" t="s">
        <v>362</v>
      </c>
      <c r="C175" s="6"/>
      <c r="D175" s="39" t="s">
        <v>362</v>
      </c>
      <c r="E175" s="34">
        <v>319.44596559502315</v>
      </c>
      <c r="F175" s="41"/>
      <c r="G175" s="41">
        <v>319.44596559502315</v>
      </c>
    </row>
    <row r="176" spans="1:7" ht="16" customHeight="1" x14ac:dyDescent="0.2">
      <c r="A176" s="643"/>
      <c r="B176" s="29" t="s">
        <v>600</v>
      </c>
      <c r="C176" s="141" t="s">
        <v>266</v>
      </c>
      <c r="D176" s="39" t="s">
        <v>266</v>
      </c>
      <c r="E176" s="34">
        <v>319.92149165848866</v>
      </c>
      <c r="F176" s="41"/>
      <c r="G176" s="41">
        <v>319.92149165848866</v>
      </c>
    </row>
    <row r="177" spans="1:7" ht="16" customHeight="1" x14ac:dyDescent="0.2">
      <c r="A177" s="643"/>
      <c r="B177" s="29" t="s">
        <v>468</v>
      </c>
      <c r="C177" s="6"/>
      <c r="D177" s="39" t="s">
        <v>468</v>
      </c>
      <c r="E177" s="34">
        <v>80.222939776042921</v>
      </c>
      <c r="F177" s="41"/>
      <c r="G177" s="41">
        <v>80.222939776042921</v>
      </c>
    </row>
    <row r="178" spans="1:7" ht="16" customHeight="1" x14ac:dyDescent="0.2">
      <c r="A178" s="643"/>
      <c r="B178" s="29" t="s">
        <v>588</v>
      </c>
      <c r="C178" s="6" t="s">
        <v>510</v>
      </c>
      <c r="D178" s="39" t="s">
        <v>510</v>
      </c>
      <c r="E178" s="34">
        <v>75.339093186386208</v>
      </c>
      <c r="F178" s="41"/>
      <c r="G178" s="41">
        <v>75.339093186386208</v>
      </c>
    </row>
    <row r="179" spans="1:7" ht="16" customHeight="1" x14ac:dyDescent="0.2">
      <c r="A179" s="643"/>
      <c r="B179" s="29" t="s">
        <v>589</v>
      </c>
      <c r="C179" s="6"/>
      <c r="D179" s="39" t="s">
        <v>589</v>
      </c>
      <c r="E179" s="34">
        <v>35.285025068203744</v>
      </c>
      <c r="F179" s="41"/>
      <c r="G179" s="41">
        <v>35.285025068203744</v>
      </c>
    </row>
    <row r="180" spans="1:7" ht="16" customHeight="1" x14ac:dyDescent="0.2">
      <c r="A180" s="643"/>
      <c r="B180" s="29" t="s">
        <v>590</v>
      </c>
      <c r="C180" s="6"/>
      <c r="D180" s="39" t="s">
        <v>590</v>
      </c>
      <c r="E180" s="34">
        <v>78.330034879506414</v>
      </c>
      <c r="F180" s="41">
        <v>113.14864352855481</v>
      </c>
      <c r="G180" s="41">
        <v>78.330034879506414</v>
      </c>
    </row>
    <row r="181" spans="1:7" ht="16" customHeight="1" thickBot="1" x14ac:dyDescent="0.25">
      <c r="A181" s="644"/>
      <c r="B181" s="409" t="s">
        <v>591</v>
      </c>
      <c r="C181" s="35"/>
      <c r="D181" s="40" t="s">
        <v>591</v>
      </c>
      <c r="E181" s="37">
        <v>138.58090746718904</v>
      </c>
      <c r="F181" s="42">
        <v>204.64507314851713</v>
      </c>
      <c r="G181" s="42"/>
    </row>
    <row r="182" spans="1:7" ht="16" customHeight="1" x14ac:dyDescent="0.2">
      <c r="A182" s="21"/>
      <c r="B182" s="22"/>
      <c r="C182" s="20"/>
      <c r="D182" s="20"/>
      <c r="E182" s="20"/>
      <c r="F182" s="20"/>
      <c r="G182" s="20"/>
    </row>
    <row r="183" spans="1:7" ht="16" customHeight="1" x14ac:dyDescent="0.2">
      <c r="A183" s="21"/>
      <c r="B183" s="22"/>
      <c r="C183" s="20"/>
      <c r="D183" s="20"/>
      <c r="E183" s="20"/>
      <c r="F183" s="20"/>
      <c r="G183" s="20"/>
    </row>
    <row r="184" spans="1:7" ht="16" customHeight="1" x14ac:dyDescent="0.2">
      <c r="A184" s="21"/>
      <c r="B184" s="22"/>
      <c r="C184" s="20"/>
      <c r="D184" s="20"/>
      <c r="E184" s="20"/>
      <c r="F184" s="20"/>
      <c r="G184" s="20"/>
    </row>
    <row r="185" spans="1:7" ht="16" customHeight="1" x14ac:dyDescent="0.2">
      <c r="A185" s="21"/>
      <c r="B185" s="22"/>
      <c r="C185" s="20"/>
      <c r="D185" s="20"/>
    </row>
    <row r="186" spans="1:7" ht="28" customHeight="1" x14ac:dyDescent="0.2">
      <c r="A186" s="3"/>
      <c r="B186" s="3"/>
    </row>
    <row r="187" spans="1:7" ht="28" customHeight="1" x14ac:dyDescent="0.2">
      <c r="A187" s="3"/>
      <c r="B187" s="3"/>
    </row>
    <row r="188" spans="1:7" ht="28" customHeight="1" x14ac:dyDescent="0.2">
      <c r="A188" s="3"/>
      <c r="B188" s="3"/>
    </row>
    <row r="189" spans="1:7" ht="28" customHeight="1" x14ac:dyDescent="0.2">
      <c r="A189" s="3"/>
      <c r="B189" s="3"/>
    </row>
    <row r="190" spans="1:7" ht="28" customHeight="1" x14ac:dyDescent="0.2">
      <c r="A190" s="3"/>
      <c r="B190" s="3"/>
    </row>
    <row r="191" spans="1:7" ht="28" customHeight="1" x14ac:dyDescent="0.2">
      <c r="A191" s="3"/>
      <c r="B191" s="3"/>
    </row>
    <row r="192" spans="1:7" ht="28" customHeight="1" x14ac:dyDescent="0.2">
      <c r="A192" s="3"/>
      <c r="B192" s="3"/>
    </row>
    <row r="193" s="3" customFormat="1" ht="28" customHeight="1" x14ac:dyDescent="0.2"/>
    <row r="194" s="3" customFormat="1" ht="28" customHeight="1" x14ac:dyDescent="0.2"/>
    <row r="195" s="3" customFormat="1" ht="28" customHeight="1" x14ac:dyDescent="0.2"/>
    <row r="196" s="3" customFormat="1" ht="28" customHeight="1" x14ac:dyDescent="0.2"/>
    <row r="197" s="3" customFormat="1" ht="28" customHeight="1" x14ac:dyDescent="0.2"/>
    <row r="198" s="3" customFormat="1" ht="28" customHeight="1" x14ac:dyDescent="0.2"/>
    <row r="199" s="3" customFormat="1" ht="28" customHeight="1" x14ac:dyDescent="0.2"/>
    <row r="200" s="3" customFormat="1" ht="28" customHeight="1" x14ac:dyDescent="0.2"/>
    <row r="201" s="3" customFormat="1" ht="28" customHeight="1" x14ac:dyDescent="0.2"/>
    <row r="202" s="3" customFormat="1" ht="28" customHeight="1" x14ac:dyDescent="0.2"/>
    <row r="203" s="3" customFormat="1" ht="28" customHeight="1" x14ac:dyDescent="0.2"/>
    <row r="204" s="3" customFormat="1" ht="28" customHeight="1" x14ac:dyDescent="0.2"/>
    <row r="205" s="3" customFormat="1" ht="28" customHeight="1" x14ac:dyDescent="0.2"/>
    <row r="206" s="3" customFormat="1" ht="28" customHeight="1" x14ac:dyDescent="0.2"/>
    <row r="207" s="3" customFormat="1" ht="28" customHeight="1" x14ac:dyDescent="0.2"/>
    <row r="208" s="3" customFormat="1" ht="28" customHeight="1" x14ac:dyDescent="0.2"/>
    <row r="209" s="3" customFormat="1" ht="28" customHeight="1" x14ac:dyDescent="0.2"/>
    <row r="210" s="3" customFormat="1" ht="28" customHeight="1" x14ac:dyDescent="0.2"/>
    <row r="211" s="3" customFormat="1" ht="28" customHeight="1" x14ac:dyDescent="0.2"/>
    <row r="212" s="3" customFormat="1" ht="28" customHeight="1" x14ac:dyDescent="0.2"/>
    <row r="213" s="3" customFormat="1" ht="28" customHeight="1" x14ac:dyDescent="0.2"/>
    <row r="214" s="3" customFormat="1" ht="28" customHeight="1" x14ac:dyDescent="0.2"/>
    <row r="215" s="3" customFormat="1" ht="28" customHeight="1" x14ac:dyDescent="0.2"/>
    <row r="216" s="3" customFormat="1" ht="28" customHeight="1" x14ac:dyDescent="0.2"/>
    <row r="217" s="3" customFormat="1" ht="28" customHeight="1" x14ac:dyDescent="0.2"/>
    <row r="218" s="3" customFormat="1" ht="28" customHeight="1" x14ac:dyDescent="0.2"/>
  </sheetData>
  <sheetProtection sheet="1" objects="1" scenarios="1"/>
  <mergeCells count="12">
    <mergeCell ref="Q34:W41"/>
    <mergeCell ref="R47:U47"/>
    <mergeCell ref="A1:G1"/>
    <mergeCell ref="E2:F2"/>
    <mergeCell ref="Q4:W11"/>
    <mergeCell ref="A134:A181"/>
    <mergeCell ref="K44:M44"/>
    <mergeCell ref="K52:M52"/>
    <mergeCell ref="A68:A132"/>
    <mergeCell ref="A3:A66"/>
    <mergeCell ref="I4:O11"/>
    <mergeCell ref="I34:O41"/>
  </mergeCells>
  <dataValidations count="1">
    <dataValidation allowBlank="1" showErrorMessage="1" sqref="S15" xr:uid="{5FB7E056-A3C2-4648-8B0D-569F26B53D0D}"/>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P239"/>
  <sheetViews>
    <sheetView topLeftCell="D1" zoomScale="62" zoomScaleNormal="112" workbookViewId="0">
      <selection activeCell="L51" sqref="L51"/>
    </sheetView>
  </sheetViews>
  <sheetFormatPr baseColWidth="10" defaultColWidth="11.1640625" defaultRowHeight="15" customHeight="1" outlineLevelCol="1" x14ac:dyDescent="0.2"/>
  <cols>
    <col min="1" max="1" width="11.1640625" style="3"/>
    <col min="2" max="2" width="23.33203125" style="3" hidden="1" customWidth="1" outlineLevel="1"/>
    <col min="3" max="3" width="10.5" style="3" hidden="1" customWidth="1" outlineLevel="1"/>
    <col min="4" max="4" width="55.6640625" style="3" customWidth="1" collapsed="1"/>
    <col min="5" max="5" width="2.6640625" style="3" customWidth="1"/>
    <col min="6" max="6" width="37.1640625" style="3" customWidth="1"/>
    <col min="7" max="7" width="36.83203125" style="3" customWidth="1"/>
    <col min="8" max="8" width="34" style="3" customWidth="1"/>
    <col min="9" max="9" width="26.83203125" style="3" customWidth="1"/>
    <col min="10" max="10" width="13" style="3" customWidth="1"/>
    <col min="11" max="11" width="69.5" style="3" bestFit="1" customWidth="1"/>
    <col min="12" max="12" width="30.5" style="3" customWidth="1"/>
    <col min="13" max="13" width="24.1640625" style="3" bestFit="1" customWidth="1"/>
    <col min="14" max="14" width="18.1640625" style="3" bestFit="1" customWidth="1"/>
    <col min="15" max="16384" width="11.1640625" style="3"/>
  </cols>
  <sheetData>
    <row r="1" spans="1:16" ht="15" customHeight="1" thickBot="1" x14ac:dyDescent="0.25">
      <c r="A1" s="20"/>
      <c r="B1" s="20"/>
      <c r="C1" s="20"/>
      <c r="D1" s="20"/>
      <c r="E1" s="20"/>
      <c r="F1" s="20"/>
      <c r="G1" s="20"/>
      <c r="H1" s="20"/>
      <c r="I1" s="20"/>
      <c r="J1" s="20"/>
      <c r="N1" s="20"/>
      <c r="O1" s="20"/>
      <c r="P1" s="20"/>
    </row>
    <row r="2" spans="1:16" ht="15.75" customHeight="1" x14ac:dyDescent="0.2">
      <c r="A2" s="20"/>
      <c r="B2" s="683" t="s">
        <v>786</v>
      </c>
      <c r="C2" s="684"/>
      <c r="D2" s="685"/>
      <c r="E2" s="20"/>
      <c r="F2" s="20"/>
      <c r="G2" s="412" t="s">
        <v>695</v>
      </c>
      <c r="H2" s="413">
        <v>9.774774774774779E-3</v>
      </c>
      <c r="I2" s="20"/>
      <c r="J2" s="20"/>
      <c r="K2" s="692" t="s">
        <v>785</v>
      </c>
      <c r="L2" s="693"/>
      <c r="M2" s="694"/>
      <c r="N2" s="20"/>
      <c r="O2" s="20"/>
      <c r="P2" s="20"/>
    </row>
    <row r="3" spans="1:16" ht="15.75" customHeight="1" x14ac:dyDescent="0.2">
      <c r="A3" s="20"/>
      <c r="B3" s="686"/>
      <c r="C3" s="687"/>
      <c r="D3" s="688"/>
      <c r="E3" s="20"/>
      <c r="F3" s="20"/>
      <c r="G3" s="414" t="s">
        <v>696</v>
      </c>
      <c r="H3" s="27">
        <f>'Landing page'!D31-'Landing page'!D29</f>
        <v>0</v>
      </c>
      <c r="I3" s="20"/>
      <c r="J3" s="20"/>
      <c r="K3" s="695"/>
      <c r="L3" s="696"/>
      <c r="M3" s="697"/>
      <c r="N3" s="20"/>
      <c r="O3" s="20"/>
      <c r="P3" s="20"/>
    </row>
    <row r="4" spans="1:16" ht="15.75" customHeight="1" thickBot="1" x14ac:dyDescent="0.25">
      <c r="A4" s="20"/>
      <c r="B4" s="686"/>
      <c r="C4" s="687"/>
      <c r="D4" s="688"/>
      <c r="E4" s="20"/>
      <c r="F4" s="20"/>
      <c r="G4" s="415" t="s">
        <v>697</v>
      </c>
      <c r="H4" s="51">
        <v>30</v>
      </c>
      <c r="I4" s="20"/>
      <c r="J4" s="20"/>
      <c r="K4" s="695"/>
      <c r="L4" s="696"/>
      <c r="M4" s="697"/>
      <c r="N4" s="20"/>
      <c r="O4" s="20"/>
      <c r="P4" s="20"/>
    </row>
    <row r="5" spans="1:16" ht="15.75" customHeight="1" thickBot="1" x14ac:dyDescent="0.25">
      <c r="A5" s="20"/>
      <c r="B5" s="686"/>
      <c r="C5" s="687"/>
      <c r="D5" s="688"/>
      <c r="E5" s="20"/>
      <c r="F5" s="20"/>
      <c r="G5" s="20"/>
      <c r="H5" s="20"/>
      <c r="I5" s="20"/>
      <c r="J5" s="20"/>
      <c r="K5" s="695"/>
      <c r="L5" s="696"/>
      <c r="M5" s="697"/>
      <c r="N5" s="20"/>
      <c r="O5" s="20"/>
      <c r="P5" s="20"/>
    </row>
    <row r="6" spans="1:16" ht="15.75" customHeight="1" x14ac:dyDescent="0.2">
      <c r="A6" s="20"/>
      <c r="B6" s="686"/>
      <c r="C6" s="687"/>
      <c r="D6" s="688"/>
      <c r="E6" s="20"/>
      <c r="F6" s="705" t="s">
        <v>23</v>
      </c>
      <c r="G6" s="706"/>
      <c r="H6" s="707"/>
      <c r="I6" s="20"/>
      <c r="J6" s="20"/>
      <c r="K6" s="695"/>
      <c r="L6" s="696"/>
      <c r="M6" s="697"/>
      <c r="N6" s="20"/>
      <c r="O6" s="20"/>
      <c r="P6" s="20"/>
    </row>
    <row r="7" spans="1:16" ht="15.75" customHeight="1" x14ac:dyDescent="0.2">
      <c r="A7" s="20"/>
      <c r="B7" s="686"/>
      <c r="C7" s="687"/>
      <c r="D7" s="688"/>
      <c r="E7" s="20"/>
      <c r="F7" s="47" t="s">
        <v>563</v>
      </c>
      <c r="G7" s="48" t="s">
        <v>564</v>
      </c>
      <c r="H7" s="49" t="s">
        <v>24</v>
      </c>
      <c r="I7" s="20"/>
      <c r="J7" s="20"/>
      <c r="K7" s="695"/>
      <c r="L7" s="696"/>
      <c r="M7" s="697"/>
      <c r="N7" s="20"/>
      <c r="O7" s="20"/>
      <c r="P7" s="20"/>
    </row>
    <row r="8" spans="1:16" ht="15.75" customHeight="1" thickBot="1" x14ac:dyDescent="0.25">
      <c r="A8" s="20"/>
      <c r="B8" s="689"/>
      <c r="C8" s="690"/>
      <c r="D8" s="691"/>
      <c r="E8" s="20"/>
      <c r="F8" s="416">
        <v>0.90333333333333332</v>
      </c>
      <c r="G8" s="417">
        <f>F8</f>
        <v>0.90333333333333332</v>
      </c>
      <c r="H8" s="418">
        <f>MIN(H4,H3)*H2</f>
        <v>0</v>
      </c>
      <c r="I8" s="365"/>
      <c r="J8" s="20"/>
      <c r="K8" s="698"/>
      <c r="L8" s="699"/>
      <c r="M8" s="700"/>
      <c r="N8" s="20"/>
      <c r="O8" s="20"/>
      <c r="P8" s="20"/>
    </row>
    <row r="9" spans="1:16" ht="15.75" customHeight="1" thickBot="1" x14ac:dyDescent="0.25">
      <c r="A9" s="20"/>
      <c r="B9" s="20"/>
      <c r="C9" s="20"/>
      <c r="D9" s="20"/>
      <c r="E9" s="20"/>
      <c r="F9" s="20"/>
      <c r="G9" s="20"/>
      <c r="H9" s="20"/>
      <c r="I9" s="20"/>
      <c r="J9" s="20"/>
      <c r="N9" s="20"/>
      <c r="O9" s="20"/>
      <c r="P9" s="20"/>
    </row>
    <row r="10" spans="1:16" ht="15.75" customHeight="1" thickBot="1" x14ac:dyDescent="0.25">
      <c r="A10" s="20"/>
      <c r="D10" s="20"/>
      <c r="E10" s="20"/>
      <c r="F10" s="711" t="s">
        <v>25</v>
      </c>
      <c r="G10" s="712"/>
      <c r="H10" s="28">
        <v>3.66</v>
      </c>
      <c r="I10" s="365"/>
      <c r="J10" s="20"/>
      <c r="K10" s="44" t="s">
        <v>776</v>
      </c>
      <c r="L10" s="122">
        <v>0.26787740417877343</v>
      </c>
      <c r="M10" s="123"/>
      <c r="N10" s="20"/>
      <c r="O10" s="20"/>
      <c r="P10" s="20"/>
    </row>
    <row r="11" spans="1:16" ht="15.75" customHeight="1" x14ac:dyDescent="0.2">
      <c r="A11" s="20"/>
      <c r="D11" s="356"/>
      <c r="E11" s="20"/>
      <c r="F11" s="708" t="s">
        <v>565</v>
      </c>
      <c r="G11" s="709"/>
      <c r="H11" s="710"/>
      <c r="I11" s="358" t="s">
        <v>26</v>
      </c>
      <c r="J11" s="20"/>
      <c r="K11" s="360" t="s">
        <v>777</v>
      </c>
      <c r="L11" s="121">
        <v>7.0395738203957225E-2</v>
      </c>
      <c r="M11" s="45"/>
      <c r="N11" s="20"/>
      <c r="O11" s="20"/>
      <c r="P11" s="20"/>
    </row>
    <row r="12" spans="1:16" ht="15.75" customHeight="1" thickBot="1" x14ac:dyDescent="0.25">
      <c r="A12" s="20"/>
      <c r="D12" s="357"/>
      <c r="E12" s="20"/>
      <c r="F12" s="24" t="s">
        <v>27</v>
      </c>
      <c r="G12" s="5" t="s">
        <v>27</v>
      </c>
      <c r="H12" s="25" t="s">
        <v>27</v>
      </c>
      <c r="I12" s="359" t="s">
        <v>27</v>
      </c>
      <c r="J12" s="20"/>
      <c r="K12" s="360" t="s">
        <v>778</v>
      </c>
      <c r="L12" s="181">
        <v>4.471080669710803E-2</v>
      </c>
      <c r="M12" s="182" t="s">
        <v>613</v>
      </c>
      <c r="N12" s="20"/>
      <c r="O12" s="20"/>
      <c r="P12" s="20"/>
    </row>
    <row r="13" spans="1:16" ht="15.75" customHeight="1" thickBot="1" x14ac:dyDescent="0.25">
      <c r="A13" s="20"/>
      <c r="B13" s="352" t="s">
        <v>3</v>
      </c>
      <c r="C13" s="352" t="s">
        <v>775</v>
      </c>
      <c r="D13" s="352" t="s">
        <v>28</v>
      </c>
      <c r="E13" s="20"/>
      <c r="F13" s="340" t="s">
        <v>561</v>
      </c>
      <c r="G13" s="341" t="s">
        <v>562</v>
      </c>
      <c r="H13" s="342" t="s">
        <v>694</v>
      </c>
      <c r="I13" s="343" t="s">
        <v>29</v>
      </c>
      <c r="J13" s="20"/>
      <c r="K13" s="360" t="s">
        <v>779</v>
      </c>
      <c r="L13" s="121">
        <v>0.19477929984779238</v>
      </c>
      <c r="M13" s="124" t="s">
        <v>614</v>
      </c>
      <c r="N13" s="20"/>
      <c r="O13" s="20"/>
      <c r="P13" s="20"/>
    </row>
    <row r="14" spans="1:16" ht="15.75" customHeight="1" x14ac:dyDescent="0.2">
      <c r="A14" s="20"/>
      <c r="B14" s="26" t="s">
        <v>18</v>
      </c>
      <c r="C14" s="344" t="s">
        <v>30</v>
      </c>
      <c r="D14" s="353" t="s">
        <v>31</v>
      </c>
      <c r="E14" s="20"/>
      <c r="F14" s="9">
        <v>60.266026121478639</v>
      </c>
      <c r="G14" s="7">
        <v>16.794152193992392</v>
      </c>
      <c r="H14" s="10">
        <v>55.224461928629196</v>
      </c>
      <c r="I14" s="345">
        <f>IF(SUMPRODUCT(F14:H14,F$8:H$8)*H$10=0,"No data",SUMPRODUCT(F14:H14,F$8:H$8)*H$10)</f>
        <v>254.77636154661036</v>
      </c>
      <c r="J14" s="20"/>
      <c r="K14" s="360" t="s">
        <v>780</v>
      </c>
      <c r="L14" s="181">
        <v>0.3947869101978686</v>
      </c>
      <c r="M14" s="182" t="s">
        <v>615</v>
      </c>
      <c r="N14" s="20"/>
      <c r="O14" s="20"/>
      <c r="P14" s="20"/>
    </row>
    <row r="15" spans="1:16" ht="15.75" customHeight="1" thickBot="1" x14ac:dyDescent="0.25">
      <c r="A15" s="20"/>
      <c r="B15" s="26" t="s">
        <v>14</v>
      </c>
      <c r="C15" s="344" t="s">
        <v>32</v>
      </c>
      <c r="D15" s="354" t="s">
        <v>33</v>
      </c>
      <c r="E15" s="20"/>
      <c r="F15" s="9">
        <v>63.120591131379442</v>
      </c>
      <c r="G15" s="7">
        <v>18.393562018286815</v>
      </c>
      <c r="H15" s="10">
        <v>66.942865163880597</v>
      </c>
      <c r="I15" s="345">
        <f t="shared" ref="I15:I77" si="0">IF(SUMPRODUCT(F15:H15,F$8:H$8)*H$10=0,"No data",SUMPRODUCT(F15:H15,F$8:H$8)*H$10)</f>
        <v>269.50209314342658</v>
      </c>
      <c r="J15" s="20"/>
      <c r="K15" s="46" t="s">
        <v>781</v>
      </c>
      <c r="L15" s="125">
        <v>1</v>
      </c>
      <c r="M15" s="126" t="s">
        <v>636</v>
      </c>
      <c r="N15" s="20"/>
      <c r="O15" s="20"/>
      <c r="P15" s="20"/>
    </row>
    <row r="16" spans="1:16" ht="15.75" customHeight="1" x14ac:dyDescent="0.2">
      <c r="A16" s="20"/>
      <c r="B16" s="26" t="s">
        <v>17</v>
      </c>
      <c r="C16" s="344" t="s">
        <v>34</v>
      </c>
      <c r="D16" s="354" t="s">
        <v>35</v>
      </c>
      <c r="E16" s="20"/>
      <c r="F16" s="9">
        <v>52.952670770540657</v>
      </c>
      <c r="G16" s="7">
        <v>16.005073204824463</v>
      </c>
      <c r="H16" s="10">
        <v>55.865976078490398</v>
      </c>
      <c r="I16" s="345">
        <f>IF(SUMPRODUCT(F16:H16,F$8:H$8)*H$10=0,"No data",SUMPRODUCT(F16:H16,F$8:H$8)*H$10)</f>
        <v>227.98809313135217</v>
      </c>
      <c r="J16" s="20"/>
      <c r="K16" s="20"/>
      <c r="L16" s="20"/>
      <c r="M16" s="20"/>
      <c r="N16" s="20"/>
      <c r="O16" s="20"/>
      <c r="P16" s="20"/>
    </row>
    <row r="17" spans="1:16" ht="15.75" customHeight="1" x14ac:dyDescent="0.2">
      <c r="A17" s="20"/>
      <c r="B17" s="26" t="s">
        <v>14</v>
      </c>
      <c r="C17" s="344" t="s">
        <v>38</v>
      </c>
      <c r="D17" s="354" t="s">
        <v>39</v>
      </c>
      <c r="E17" s="20"/>
      <c r="F17" s="9">
        <v>81.868854321715645</v>
      </c>
      <c r="G17" s="7">
        <v>23.856871780529794</v>
      </c>
      <c r="H17" s="10">
        <v>68.075449068019907</v>
      </c>
      <c r="I17" s="345">
        <f>IF(SUMPRODUCT(F17:H17,F$8:H$8)*H$10=0,"No data",SUMPRODUCT(F17:H17,F$8:H$8)*H$10)</f>
        <v>349.5503956392439</v>
      </c>
      <c r="J17" s="20"/>
      <c r="K17" s="20"/>
      <c r="L17" s="20"/>
      <c r="M17" s="20"/>
      <c r="N17" s="20"/>
      <c r="O17" s="20"/>
      <c r="P17" s="20"/>
    </row>
    <row r="18" spans="1:16" ht="15.75" customHeight="1" thickBot="1" x14ac:dyDescent="0.25">
      <c r="A18" s="20"/>
      <c r="B18" s="26" t="s">
        <v>17</v>
      </c>
      <c r="C18" s="344" t="s">
        <v>40</v>
      </c>
      <c r="D18" s="354" t="s">
        <v>41</v>
      </c>
      <c r="E18" s="20"/>
      <c r="F18" s="9">
        <v>52.067220023848698</v>
      </c>
      <c r="G18" s="7">
        <v>15.737443568512415</v>
      </c>
      <c r="H18" s="10">
        <v>34.123003347460298</v>
      </c>
      <c r="I18" s="345">
        <f t="shared" si="0"/>
        <v>224.17577876906429</v>
      </c>
      <c r="J18" s="20"/>
      <c r="K18" s="423" t="s">
        <v>553</v>
      </c>
      <c r="L18" s="20"/>
      <c r="M18" s="20"/>
      <c r="N18" s="20"/>
      <c r="O18" s="20"/>
      <c r="P18" s="20"/>
    </row>
    <row r="19" spans="1:16" ht="15.75" customHeight="1" x14ac:dyDescent="0.2">
      <c r="A19" s="20"/>
      <c r="B19" s="26" t="s">
        <v>13</v>
      </c>
      <c r="C19" s="344" t="s">
        <v>42</v>
      </c>
      <c r="D19" s="354" t="s">
        <v>43</v>
      </c>
      <c r="E19" s="20"/>
      <c r="F19" s="9">
        <v>33.237701261250542</v>
      </c>
      <c r="G19" s="7">
        <v>8.481281766707303</v>
      </c>
      <c r="H19" s="10">
        <v>55.892015329953701</v>
      </c>
      <c r="I19" s="345">
        <f t="shared" si="0"/>
        <v>137.93130168703425</v>
      </c>
      <c r="J19" s="20"/>
      <c r="K19" s="30" t="s">
        <v>610</v>
      </c>
      <c r="L19" s="338">
        <v>18</v>
      </c>
      <c r="M19" s="20"/>
      <c r="N19" s="20"/>
      <c r="O19" s="20"/>
      <c r="P19" s="20"/>
    </row>
    <row r="20" spans="1:16" ht="15.75" customHeight="1" thickBot="1" x14ac:dyDescent="0.25">
      <c r="A20" s="20"/>
      <c r="B20" s="26" t="s">
        <v>13</v>
      </c>
      <c r="C20" s="344" t="s">
        <v>46</v>
      </c>
      <c r="D20" s="354" t="s">
        <v>47</v>
      </c>
      <c r="E20" s="20"/>
      <c r="F20" s="9">
        <v>49.827126762102061</v>
      </c>
      <c r="G20" s="7">
        <v>12.714414224172188</v>
      </c>
      <c r="H20" s="10">
        <v>64.544814256968905</v>
      </c>
      <c r="I20" s="345">
        <f t="shared" si="0"/>
        <v>206.7748428088199</v>
      </c>
      <c r="J20" s="20"/>
      <c r="K20" s="31" t="s">
        <v>609</v>
      </c>
      <c r="L20" s="339">
        <v>18</v>
      </c>
      <c r="M20" s="20"/>
      <c r="N20" s="20"/>
      <c r="O20" s="20"/>
      <c r="P20" s="20"/>
    </row>
    <row r="21" spans="1:16" ht="15.75" customHeight="1" x14ac:dyDescent="0.2">
      <c r="A21" s="20"/>
      <c r="B21" s="26" t="s">
        <v>13</v>
      </c>
      <c r="C21" s="344" t="s">
        <v>48</v>
      </c>
      <c r="D21" s="354" t="s">
        <v>49</v>
      </c>
      <c r="E21" s="20"/>
      <c r="F21" s="9">
        <v>36.976746197987559</v>
      </c>
      <c r="G21" s="7">
        <v>9.4353758358966662</v>
      </c>
      <c r="H21" s="10">
        <v>52.279048737043901</v>
      </c>
      <c r="I21" s="345">
        <f t="shared" si="0"/>
        <v>153.44775786842803</v>
      </c>
      <c r="J21" s="20"/>
      <c r="K21" s="20"/>
      <c r="L21" s="20"/>
      <c r="M21" s="20"/>
      <c r="N21" s="20"/>
      <c r="O21" s="20"/>
      <c r="P21" s="20"/>
    </row>
    <row r="22" spans="1:16" ht="15.75" customHeight="1" x14ac:dyDescent="0.2">
      <c r="A22" s="20"/>
      <c r="B22" s="26" t="s">
        <v>15</v>
      </c>
      <c r="C22" s="344" t="s">
        <v>50</v>
      </c>
      <c r="D22" s="354" t="s">
        <v>51</v>
      </c>
      <c r="E22" s="20"/>
      <c r="F22" s="9">
        <v>59.432062929545417</v>
      </c>
      <c r="G22" s="7">
        <v>21.976894130237291</v>
      </c>
      <c r="H22" s="10">
        <v>60.419018837140399</v>
      </c>
      <c r="I22" s="345">
        <f t="shared" si="0"/>
        <v>269.15429383105356</v>
      </c>
      <c r="J22" s="20"/>
      <c r="K22" s="20"/>
      <c r="L22" s="20"/>
      <c r="M22" s="20"/>
      <c r="N22" s="20"/>
      <c r="O22" s="20"/>
      <c r="P22" s="20"/>
    </row>
    <row r="23" spans="1:16" ht="15.75" customHeight="1" x14ac:dyDescent="0.2">
      <c r="A23" s="20"/>
      <c r="B23" s="26" t="s">
        <v>13</v>
      </c>
      <c r="C23" s="344" t="s">
        <v>52</v>
      </c>
      <c r="D23" s="354" t="s">
        <v>53</v>
      </c>
      <c r="E23" s="20"/>
      <c r="F23" s="9">
        <v>42.111427804432786</v>
      </c>
      <c r="G23" s="7">
        <v>10.745595250419221</v>
      </c>
      <c r="H23" s="10">
        <v>322.05244103080202</v>
      </c>
      <c r="I23" s="345">
        <f t="shared" si="0"/>
        <v>174.7558896239517</v>
      </c>
      <c r="J23" s="20"/>
      <c r="K23" s="20"/>
      <c r="L23" s="20"/>
      <c r="M23" s="20"/>
      <c r="N23" s="20"/>
      <c r="O23" s="20"/>
      <c r="P23" s="20"/>
    </row>
    <row r="24" spans="1:16" ht="15.75" customHeight="1" thickBot="1" x14ac:dyDescent="0.25">
      <c r="A24" s="20"/>
      <c r="B24" s="26" t="s">
        <v>18</v>
      </c>
      <c r="C24" s="344" t="s">
        <v>54</v>
      </c>
      <c r="D24" s="354" t="s">
        <v>55</v>
      </c>
      <c r="E24" s="20"/>
      <c r="F24" s="9">
        <v>59.714798543764637</v>
      </c>
      <c r="G24" s="7">
        <v>16.640543263232722</v>
      </c>
      <c r="H24" s="10">
        <v>66.581230323953704</v>
      </c>
      <c r="I24" s="345">
        <f t="shared" si="0"/>
        <v>252.44603108229464</v>
      </c>
      <c r="J24" s="20"/>
      <c r="K24" s="20"/>
      <c r="L24" s="20"/>
      <c r="M24" s="20"/>
      <c r="N24" s="20"/>
      <c r="O24" s="20"/>
      <c r="P24" s="20"/>
    </row>
    <row r="25" spans="1:16" ht="15.75" customHeight="1" x14ac:dyDescent="0.2">
      <c r="A25" s="20"/>
      <c r="B25" s="26" t="s">
        <v>14</v>
      </c>
      <c r="C25" s="344" t="s">
        <v>56</v>
      </c>
      <c r="D25" s="354" t="s">
        <v>57</v>
      </c>
      <c r="E25" s="20"/>
      <c r="F25" s="9">
        <v>83.31383896522982</v>
      </c>
      <c r="G25" s="7">
        <v>24.277945382337951</v>
      </c>
      <c r="H25" s="10">
        <v>76.583167665370993</v>
      </c>
      <c r="I25" s="345">
        <f t="shared" si="0"/>
        <v>355.71995740992855</v>
      </c>
      <c r="J25" s="20"/>
      <c r="K25" s="692" t="s">
        <v>826</v>
      </c>
      <c r="L25" s="693"/>
      <c r="M25" s="694"/>
      <c r="N25" s="20"/>
      <c r="O25" s="20"/>
      <c r="P25" s="20"/>
    </row>
    <row r="26" spans="1:16" ht="15.75" customHeight="1" x14ac:dyDescent="0.2">
      <c r="A26" s="20"/>
      <c r="B26" s="26" t="s">
        <v>15</v>
      </c>
      <c r="C26" s="344" t="s">
        <v>58</v>
      </c>
      <c r="D26" s="354" t="s">
        <v>59</v>
      </c>
      <c r="E26" s="20"/>
      <c r="F26" s="9">
        <v>54.268857688263274</v>
      </c>
      <c r="G26" s="7">
        <v>20.067634895960669</v>
      </c>
      <c r="H26" s="10">
        <v>62.634725761400396</v>
      </c>
      <c r="I26" s="345">
        <f t="shared" si="0"/>
        <v>245.77131178196123</v>
      </c>
      <c r="J26" s="20"/>
      <c r="K26" s="695"/>
      <c r="L26" s="696"/>
      <c r="M26" s="697"/>
      <c r="N26" s="20"/>
      <c r="O26" s="20"/>
      <c r="P26" s="20"/>
    </row>
    <row r="27" spans="1:16" ht="15.75" customHeight="1" x14ac:dyDescent="0.2">
      <c r="A27" s="20"/>
      <c r="B27" s="26" t="s">
        <v>13</v>
      </c>
      <c r="C27" s="344" t="s">
        <v>60</v>
      </c>
      <c r="D27" s="354" t="s">
        <v>61</v>
      </c>
      <c r="E27" s="20"/>
      <c r="F27" s="9">
        <v>32.687311688012713</v>
      </c>
      <c r="G27" s="7">
        <v>8.3408385689242515</v>
      </c>
      <c r="H27" s="10">
        <v>67.640321920810806</v>
      </c>
      <c r="I27" s="345">
        <f t="shared" si="0"/>
        <v>135.64727037948498</v>
      </c>
      <c r="J27" s="20"/>
      <c r="K27" s="695"/>
      <c r="L27" s="696"/>
      <c r="M27" s="697"/>
      <c r="N27" s="20"/>
      <c r="O27" s="20"/>
      <c r="P27" s="20"/>
    </row>
    <row r="28" spans="1:16" ht="15.75" customHeight="1" x14ac:dyDescent="0.2">
      <c r="A28" s="20"/>
      <c r="B28" s="26" t="s">
        <v>18</v>
      </c>
      <c r="C28" s="344" t="s">
        <v>64</v>
      </c>
      <c r="D28" s="354" t="s">
        <v>65</v>
      </c>
      <c r="E28" s="20"/>
      <c r="F28" s="9">
        <v>83.674688382118177</v>
      </c>
      <c r="G28" s="7">
        <v>23.317373683169631</v>
      </c>
      <c r="H28" s="10">
        <v>64.058776583422301</v>
      </c>
      <c r="I28" s="345">
        <f t="shared" si="0"/>
        <v>353.73715560025454</v>
      </c>
      <c r="J28" s="20"/>
      <c r="K28" s="695"/>
      <c r="L28" s="696"/>
      <c r="M28" s="697"/>
      <c r="N28" s="20"/>
      <c r="O28" s="20"/>
      <c r="P28" s="20"/>
    </row>
    <row r="29" spans="1:16" ht="15.75" customHeight="1" x14ac:dyDescent="0.2">
      <c r="A29" s="20"/>
      <c r="B29" s="26" t="s">
        <v>13</v>
      </c>
      <c r="C29" s="344" t="s">
        <v>66</v>
      </c>
      <c r="D29" s="354" t="s">
        <v>67</v>
      </c>
      <c r="E29" s="20"/>
      <c r="F29" s="9">
        <v>63.967008029964653</v>
      </c>
      <c r="G29" s="7">
        <v>16.322495187350597</v>
      </c>
      <c r="H29" s="10">
        <v>58.913006126346701</v>
      </c>
      <c r="I29" s="345">
        <f t="shared" si="0"/>
        <v>265.4531555370877</v>
      </c>
      <c r="J29" s="20"/>
      <c r="K29" s="695"/>
      <c r="L29" s="696"/>
      <c r="M29" s="697"/>
      <c r="N29" s="20"/>
      <c r="O29" s="20"/>
      <c r="P29" s="20"/>
    </row>
    <row r="30" spans="1:16" ht="15.75" customHeight="1" x14ac:dyDescent="0.2">
      <c r="A30" s="20"/>
      <c r="B30" s="26" t="s">
        <v>15</v>
      </c>
      <c r="C30" s="344" t="s">
        <v>68</v>
      </c>
      <c r="D30" s="354" t="s">
        <v>69</v>
      </c>
      <c r="E30" s="20"/>
      <c r="F30" s="9">
        <v>47.745857882816331</v>
      </c>
      <c r="G30" s="7">
        <v>17.65554840477142</v>
      </c>
      <c r="H30" s="10">
        <v>48.983648600013403</v>
      </c>
      <c r="I30" s="345">
        <f t="shared" si="0"/>
        <v>216.23012946802262</v>
      </c>
      <c r="J30" s="20"/>
      <c r="K30" s="695"/>
      <c r="L30" s="696"/>
      <c r="M30" s="697"/>
      <c r="N30" s="20"/>
      <c r="O30" s="20"/>
      <c r="P30" s="20"/>
    </row>
    <row r="31" spans="1:16" ht="15.75" customHeight="1" thickBot="1" x14ac:dyDescent="0.25">
      <c r="A31" s="20"/>
      <c r="B31" s="26" t="s">
        <v>14</v>
      </c>
      <c r="C31" s="344" t="s">
        <v>70</v>
      </c>
      <c r="D31" s="354" t="s">
        <v>71</v>
      </c>
      <c r="E31" s="20"/>
      <c r="F31" s="9">
        <v>87.890736936688</v>
      </c>
      <c r="G31" s="7">
        <v>25.611669531311197</v>
      </c>
      <c r="H31" s="10">
        <v>64.447138684372604</v>
      </c>
      <c r="I31" s="345">
        <f t="shared" si="0"/>
        <v>375.26165626449898</v>
      </c>
      <c r="J31" s="20"/>
      <c r="K31" s="698"/>
      <c r="L31" s="699"/>
      <c r="M31" s="700"/>
      <c r="N31" s="20"/>
      <c r="O31" s="20"/>
      <c r="P31" s="20"/>
    </row>
    <row r="32" spans="1:16" ht="15.75" customHeight="1" x14ac:dyDescent="0.2">
      <c r="A32" s="20"/>
      <c r="B32" s="26" t="s">
        <v>13</v>
      </c>
      <c r="C32" s="344" t="s">
        <v>72</v>
      </c>
      <c r="D32" s="354" t="s">
        <v>73</v>
      </c>
      <c r="E32" s="20"/>
      <c r="F32" s="9">
        <v>88.667525951333289</v>
      </c>
      <c r="G32" s="7">
        <v>22.625339377088913</v>
      </c>
      <c r="H32" s="10">
        <v>66.8047839821987</v>
      </c>
      <c r="I32" s="345">
        <f t="shared" si="0"/>
        <v>367.9564713488295</v>
      </c>
      <c r="J32" s="20"/>
      <c r="K32" s="20"/>
      <c r="L32" s="20"/>
      <c r="M32" s="20"/>
      <c r="N32" s="20"/>
      <c r="O32" s="20"/>
      <c r="P32" s="20"/>
    </row>
    <row r="33" spans="1:16" ht="15.75" customHeight="1" x14ac:dyDescent="0.2">
      <c r="A33" s="20"/>
      <c r="B33" s="26" t="s">
        <v>17</v>
      </c>
      <c r="C33" s="344" t="s">
        <v>74</v>
      </c>
      <c r="D33" s="354" t="s">
        <v>75</v>
      </c>
      <c r="E33" s="20"/>
      <c r="F33" s="9">
        <v>57.32517956346512</v>
      </c>
      <c r="G33" s="7">
        <v>17.326674595295369</v>
      </c>
      <c r="H33" s="10">
        <v>33.566955861151499</v>
      </c>
      <c r="I33" s="345">
        <f t="shared" si="0"/>
        <v>246.81396021969391</v>
      </c>
      <c r="J33" s="20"/>
      <c r="K33" s="20"/>
      <c r="L33" s="20"/>
      <c r="M33" s="20"/>
      <c r="N33" s="20"/>
      <c r="O33" s="20"/>
      <c r="P33" s="20"/>
    </row>
    <row r="34" spans="1:16" ht="15.75" customHeight="1" thickBot="1" x14ac:dyDescent="0.25">
      <c r="A34" s="20"/>
      <c r="B34" s="26" t="s">
        <v>12</v>
      </c>
      <c r="C34" s="344" t="s">
        <v>76</v>
      </c>
      <c r="D34" s="354" t="s">
        <v>77</v>
      </c>
      <c r="E34" s="20"/>
      <c r="F34" s="9">
        <v>48.533551552204131</v>
      </c>
      <c r="G34" s="7">
        <v>13.150299366627772</v>
      </c>
      <c r="H34" s="10">
        <v>0</v>
      </c>
      <c r="I34" s="345">
        <f t="shared" si="0"/>
        <v>203.93914790784206</v>
      </c>
      <c r="J34" s="20"/>
      <c r="K34" s="20"/>
      <c r="L34" s="20"/>
      <c r="M34" s="488" t="s">
        <v>817</v>
      </c>
      <c r="N34" s="20"/>
      <c r="O34" s="20"/>
      <c r="P34" s="20"/>
    </row>
    <row r="35" spans="1:16" ht="15.75" customHeight="1" x14ac:dyDescent="0.2">
      <c r="A35" s="20"/>
      <c r="B35" s="26" t="s">
        <v>18</v>
      </c>
      <c r="C35" s="344" t="s">
        <v>78</v>
      </c>
      <c r="D35" s="354" t="s">
        <v>79</v>
      </c>
      <c r="E35" s="20"/>
      <c r="F35" s="9">
        <v>138.40070963736733</v>
      </c>
      <c r="G35" s="7">
        <v>38.567709387729394</v>
      </c>
      <c r="H35" s="10">
        <v>64.734896701445194</v>
      </c>
      <c r="I35" s="345">
        <f t="shared" si="0"/>
        <v>585.09298698077487</v>
      </c>
      <c r="J35" s="20"/>
      <c r="K35" s="490" t="s">
        <v>815</v>
      </c>
      <c r="L35" s="501">
        <v>89.210425877751746</v>
      </c>
      <c r="M35" s="502">
        <v>80.586751376235739</v>
      </c>
      <c r="N35" s="20"/>
      <c r="O35" s="20"/>
      <c r="P35" s="20"/>
    </row>
    <row r="36" spans="1:16" ht="15.75" customHeight="1" x14ac:dyDescent="0.2">
      <c r="A36" s="20"/>
      <c r="B36" s="26" t="s">
        <v>13</v>
      </c>
      <c r="C36" s="344" t="s">
        <v>80</v>
      </c>
      <c r="D36" s="354" t="s">
        <v>81</v>
      </c>
      <c r="E36" s="20"/>
      <c r="F36" s="9">
        <v>84.053796596574642</v>
      </c>
      <c r="G36" s="7">
        <v>21.448051623478346</v>
      </c>
      <c r="H36" s="10">
        <v>48.179761983836002</v>
      </c>
      <c r="I36" s="345">
        <f>IF(SUMPRODUCT(F36:H36,F$8:H$8)*H$10=0,"No data",SUMPRODUCT(F36:H36,F$8:H$8)*H$10)</f>
        <v>348.8102105851392</v>
      </c>
      <c r="J36" s="20"/>
      <c r="K36" s="491" t="s">
        <v>816</v>
      </c>
      <c r="L36" s="503">
        <v>60.82992148888529</v>
      </c>
      <c r="M36" s="504">
        <v>17.837963463632587</v>
      </c>
      <c r="N36" s="20"/>
      <c r="O36" s="20"/>
      <c r="P36" s="20"/>
    </row>
    <row r="37" spans="1:16" ht="15.75" customHeight="1" x14ac:dyDescent="0.2">
      <c r="A37" s="20"/>
      <c r="B37" s="26" t="s">
        <v>13</v>
      </c>
      <c r="C37" s="344" t="s">
        <v>82</v>
      </c>
      <c r="D37" s="354" t="s">
        <v>83</v>
      </c>
      <c r="E37" s="20"/>
      <c r="F37" s="9">
        <v>61.298159176001541</v>
      </c>
      <c r="G37" s="7">
        <v>15.64148361722725</v>
      </c>
      <c r="H37" s="10">
        <v>86.343817289277993</v>
      </c>
      <c r="I37" s="345">
        <f t="shared" si="0"/>
        <v>254.37784700297303</v>
      </c>
      <c r="J37" s="20"/>
      <c r="K37" s="370"/>
      <c r="L37" s="499">
        <v>0.81876540366254569</v>
      </c>
      <c r="M37" s="500">
        <v>0.18123459633745431</v>
      </c>
      <c r="N37" s="20"/>
      <c r="O37" s="20"/>
      <c r="P37" s="20"/>
    </row>
    <row r="38" spans="1:16" ht="15.75" customHeight="1" x14ac:dyDescent="0.2">
      <c r="A38" s="20"/>
      <c r="B38" s="26" t="s">
        <v>14</v>
      </c>
      <c r="C38" s="344" t="s">
        <v>84</v>
      </c>
      <c r="D38" s="354" t="s">
        <v>85</v>
      </c>
      <c r="E38" s="20"/>
      <c r="F38" s="9">
        <v>81.399506315465956</v>
      </c>
      <c r="G38" s="7">
        <v>23.720102122540624</v>
      </c>
      <c r="H38" s="10">
        <v>71.563300650989802</v>
      </c>
      <c r="I38" s="345">
        <f t="shared" si="0"/>
        <v>347.54644941773734</v>
      </c>
      <c r="J38" s="20"/>
      <c r="K38" s="26"/>
      <c r="L38" s="365"/>
      <c r="M38" s="366"/>
      <c r="N38" s="20"/>
      <c r="O38" s="20"/>
      <c r="P38" s="20"/>
    </row>
    <row r="39" spans="1:16" ht="15.75" customHeight="1" x14ac:dyDescent="0.2">
      <c r="A39" s="20"/>
      <c r="B39" s="26" t="s">
        <v>17</v>
      </c>
      <c r="C39" s="344" t="s">
        <v>86</v>
      </c>
      <c r="D39" s="354" t="s">
        <v>87</v>
      </c>
      <c r="E39" s="20"/>
      <c r="F39" s="9">
        <v>28.95698951157982</v>
      </c>
      <c r="G39" s="7">
        <v>8.7523203302147081</v>
      </c>
      <c r="H39" s="10">
        <v>31.512945232859099</v>
      </c>
      <c r="I39" s="345">
        <f t="shared" si="0"/>
        <v>124.67452019894107</v>
      </c>
      <c r="J39" s="20"/>
      <c r="K39" s="701" t="s">
        <v>822</v>
      </c>
      <c r="L39" s="703" t="s">
        <v>820</v>
      </c>
      <c r="M39" s="704" t="s">
        <v>821</v>
      </c>
      <c r="N39" s="20"/>
      <c r="O39" s="20"/>
      <c r="P39" s="20"/>
    </row>
    <row r="40" spans="1:16" ht="15.75" customHeight="1" x14ac:dyDescent="0.2">
      <c r="A40" s="20"/>
      <c r="B40" s="26" t="s">
        <v>13</v>
      </c>
      <c r="C40" s="344" t="s">
        <v>90</v>
      </c>
      <c r="D40" s="354" t="s">
        <v>91</v>
      </c>
      <c r="E40" s="20"/>
      <c r="F40" s="9">
        <v>107.04207516794516</v>
      </c>
      <c r="G40" s="7">
        <v>27.313982794917528</v>
      </c>
      <c r="H40" s="10">
        <v>47.520011169643503</v>
      </c>
      <c r="I40" s="345">
        <f t="shared" si="0"/>
        <v>444.20799883681661</v>
      </c>
      <c r="J40" s="20"/>
      <c r="K40" s="702"/>
      <c r="L40" s="703"/>
      <c r="M40" s="704"/>
      <c r="N40" s="20"/>
      <c r="O40" s="20"/>
      <c r="P40" s="20"/>
    </row>
    <row r="41" spans="1:16" ht="15.75" customHeight="1" x14ac:dyDescent="0.2">
      <c r="A41" s="20"/>
      <c r="B41" s="26" t="s">
        <v>18</v>
      </c>
      <c r="C41" s="344" t="s">
        <v>94</v>
      </c>
      <c r="D41" s="354" t="s">
        <v>95</v>
      </c>
      <c r="E41" s="20"/>
      <c r="F41" s="9">
        <v>150.06990220405888</v>
      </c>
      <c r="G41" s="7">
        <v>41.819528174503155</v>
      </c>
      <c r="H41" s="10">
        <v>63.4026644455165</v>
      </c>
      <c r="I41" s="345">
        <f t="shared" si="0"/>
        <v>634.42483471760193</v>
      </c>
      <c r="J41" s="20"/>
      <c r="K41" s="492" t="s">
        <v>808</v>
      </c>
      <c r="L41" s="489">
        <v>120.45454545454545</v>
      </c>
      <c r="M41" s="493">
        <v>122.72727272727273</v>
      </c>
      <c r="N41" s="20"/>
      <c r="O41" s="20"/>
      <c r="P41" s="20"/>
    </row>
    <row r="42" spans="1:16" ht="15.75" customHeight="1" x14ac:dyDescent="0.2">
      <c r="A42" s="20"/>
      <c r="B42" s="26" t="s">
        <v>14</v>
      </c>
      <c r="C42" s="344" t="s">
        <v>96</v>
      </c>
      <c r="D42" s="354" t="s">
        <v>97</v>
      </c>
      <c r="E42" s="20"/>
      <c r="F42" s="9">
        <v>60.392978649020819</v>
      </c>
      <c r="G42" s="7">
        <v>17.598726157962069</v>
      </c>
      <c r="H42" s="10">
        <v>50.647329277761997</v>
      </c>
      <c r="I42" s="345">
        <f t="shared" si="0"/>
        <v>257.85617443284684</v>
      </c>
      <c r="J42" s="20"/>
      <c r="K42" s="492" t="s">
        <v>810</v>
      </c>
      <c r="L42" s="489">
        <v>56.730769230769226</v>
      </c>
      <c r="M42" s="493">
        <v>96.153846153846146</v>
      </c>
      <c r="N42" s="20"/>
      <c r="O42" s="20"/>
      <c r="P42" s="20"/>
    </row>
    <row r="43" spans="1:16" ht="15.75" customHeight="1" x14ac:dyDescent="0.2">
      <c r="A43" s="20"/>
      <c r="B43" s="26" t="s">
        <v>17</v>
      </c>
      <c r="C43" s="344" t="s">
        <v>98</v>
      </c>
      <c r="D43" s="354" t="s">
        <v>99</v>
      </c>
      <c r="E43" s="20"/>
      <c r="F43" s="9">
        <v>48.807783280986328</v>
      </c>
      <c r="G43" s="7">
        <v>14.75227090551183</v>
      </c>
      <c r="H43" s="10">
        <v>29.064870021603902</v>
      </c>
      <c r="I43" s="345">
        <f t="shared" si="0"/>
        <v>210.14225115140022</v>
      </c>
      <c r="J43" s="20"/>
      <c r="K43" s="492" t="s">
        <v>805</v>
      </c>
      <c r="L43" s="489">
        <v>64.233576642335763</v>
      </c>
      <c r="M43" s="493">
        <v>343.79562043795619</v>
      </c>
      <c r="N43" s="20"/>
      <c r="O43" s="20"/>
      <c r="P43" s="20"/>
    </row>
    <row r="44" spans="1:16" ht="15.75" customHeight="1" x14ac:dyDescent="0.2">
      <c r="A44" s="20"/>
      <c r="B44" s="26" t="s">
        <v>17</v>
      </c>
      <c r="C44" s="344" t="s">
        <v>100</v>
      </c>
      <c r="D44" s="354" t="s">
        <v>101</v>
      </c>
      <c r="E44" s="20"/>
      <c r="F44" s="9">
        <v>46.54658093614492</v>
      </c>
      <c r="G44" s="7">
        <v>14.068817011053278</v>
      </c>
      <c r="H44" s="10">
        <v>70.071643493066503</v>
      </c>
      <c r="I44" s="345">
        <f t="shared" si="0"/>
        <v>200.40662869302668</v>
      </c>
      <c r="J44" s="20"/>
      <c r="K44" s="492" t="s">
        <v>809</v>
      </c>
      <c r="L44" s="489">
        <v>29.333333333333332</v>
      </c>
      <c r="M44" s="493">
        <v>117.33333333333333</v>
      </c>
      <c r="N44" s="20"/>
      <c r="O44" s="20"/>
      <c r="P44" s="20"/>
    </row>
    <row r="45" spans="1:16" ht="15.75" customHeight="1" x14ac:dyDescent="0.2">
      <c r="A45" s="20"/>
      <c r="B45" s="26" t="s">
        <v>17</v>
      </c>
      <c r="C45" s="344" t="s">
        <v>102</v>
      </c>
      <c r="D45" s="354" t="s">
        <v>103</v>
      </c>
      <c r="E45" s="20"/>
      <c r="F45" s="9">
        <v>0</v>
      </c>
      <c r="G45" s="7">
        <v>0</v>
      </c>
      <c r="H45" s="10">
        <v>0</v>
      </c>
      <c r="I45" s="345" t="str">
        <f t="shared" si="0"/>
        <v>No data</v>
      </c>
      <c r="J45" s="20"/>
      <c r="K45" s="492" t="s">
        <v>806</v>
      </c>
      <c r="L45" s="489">
        <v>7.2</v>
      </c>
      <c r="M45" s="493">
        <v>236</v>
      </c>
      <c r="N45" s="20"/>
      <c r="O45" s="20"/>
      <c r="P45" s="20"/>
    </row>
    <row r="46" spans="1:16" ht="15.75" customHeight="1" x14ac:dyDescent="0.2">
      <c r="A46" s="20"/>
      <c r="B46" s="26" t="s">
        <v>18</v>
      </c>
      <c r="C46" s="344" t="s">
        <v>104</v>
      </c>
      <c r="D46" s="354" t="s">
        <v>105</v>
      </c>
      <c r="E46" s="20"/>
      <c r="F46" s="9">
        <v>105.07823525859989</v>
      </c>
      <c r="G46" s="7">
        <v>29.28183570046491</v>
      </c>
      <c r="H46" s="10">
        <v>53.319852648665901</v>
      </c>
      <c r="I46" s="345">
        <f t="shared" si="0"/>
        <v>444.22126660486003</v>
      </c>
      <c r="J46" s="20"/>
      <c r="K46" s="492" t="s">
        <v>812</v>
      </c>
      <c r="L46" s="489">
        <v>1.7582417582417582</v>
      </c>
      <c r="M46" s="493">
        <v>41.978021978021978</v>
      </c>
      <c r="N46" s="20"/>
      <c r="O46" s="20"/>
      <c r="P46" s="20"/>
    </row>
    <row r="47" spans="1:16" ht="15.75" customHeight="1" x14ac:dyDescent="0.2">
      <c r="A47" s="20"/>
      <c r="B47" s="26" t="s">
        <v>17</v>
      </c>
      <c r="C47" s="344" t="s">
        <v>106</v>
      </c>
      <c r="D47" s="354" t="s">
        <v>107</v>
      </c>
      <c r="E47" s="20"/>
      <c r="F47" s="9">
        <v>109.24856924828177</v>
      </c>
      <c r="G47" s="7">
        <v>33.02064509489955</v>
      </c>
      <c r="H47" s="10">
        <v>52.114988606474199</v>
      </c>
      <c r="I47" s="345">
        <f t="shared" si="0"/>
        <v>470.37047646142605</v>
      </c>
      <c r="J47" s="20"/>
      <c r="K47" s="492" t="s">
        <v>807</v>
      </c>
      <c r="L47" s="489">
        <v>6.3157894736842106</v>
      </c>
      <c r="M47" s="493">
        <v>127.36842105263159</v>
      </c>
      <c r="N47" s="20"/>
      <c r="O47" s="20"/>
      <c r="P47" s="20"/>
    </row>
    <row r="48" spans="1:16" ht="15.75" customHeight="1" x14ac:dyDescent="0.2">
      <c r="A48" s="20"/>
      <c r="B48" s="26" t="s">
        <v>12</v>
      </c>
      <c r="C48" s="344" t="s">
        <v>108</v>
      </c>
      <c r="D48" s="354" t="s">
        <v>109</v>
      </c>
      <c r="E48" s="20"/>
      <c r="F48" s="9">
        <v>31.609444425991615</v>
      </c>
      <c r="G48" s="7">
        <v>8.5646659624211168</v>
      </c>
      <c r="H48" s="10">
        <v>62.173446427625301</v>
      </c>
      <c r="I48" s="345">
        <f t="shared" si="0"/>
        <v>132.82364376617019</v>
      </c>
      <c r="J48" s="20"/>
      <c r="K48" s="492" t="s">
        <v>804</v>
      </c>
      <c r="L48" s="489">
        <v>42.857142857142861</v>
      </c>
      <c r="M48" s="493">
        <v>642.85714285714289</v>
      </c>
      <c r="N48" s="20"/>
      <c r="O48" s="20"/>
      <c r="P48" s="20"/>
    </row>
    <row r="49" spans="1:16" ht="15.75" customHeight="1" thickBot="1" x14ac:dyDescent="0.25">
      <c r="A49" s="20"/>
      <c r="B49" s="26" t="s">
        <v>13</v>
      </c>
      <c r="C49" s="344" t="s">
        <v>110</v>
      </c>
      <c r="D49" s="354" t="s">
        <v>111</v>
      </c>
      <c r="E49" s="20"/>
      <c r="F49" s="9">
        <v>45.014620472191133</v>
      </c>
      <c r="G49" s="7">
        <v>11.486404455146118</v>
      </c>
      <c r="H49" s="10">
        <v>276.04259459434797</v>
      </c>
      <c r="I49" s="345">
        <f t="shared" si="0"/>
        <v>186.80368861476242</v>
      </c>
      <c r="J49" s="20"/>
      <c r="K49" s="494" t="s">
        <v>811</v>
      </c>
      <c r="L49" s="495">
        <v>1.875</v>
      </c>
      <c r="M49" s="496">
        <v>80</v>
      </c>
      <c r="N49" s="20"/>
      <c r="O49" s="20"/>
      <c r="P49" s="20"/>
    </row>
    <row r="50" spans="1:16" ht="15.75" customHeight="1" x14ac:dyDescent="0.2">
      <c r="A50" s="20"/>
      <c r="B50" s="26" t="s">
        <v>17</v>
      </c>
      <c r="C50" s="344" t="s">
        <v>112</v>
      </c>
      <c r="D50" s="354" t="s">
        <v>113</v>
      </c>
      <c r="E50" s="20"/>
      <c r="F50" s="9">
        <v>67.549830938922923</v>
      </c>
      <c r="G50" s="7">
        <v>20.417100278772946</v>
      </c>
      <c r="H50" s="10">
        <v>42.887487319702899</v>
      </c>
      <c r="I50" s="345">
        <f t="shared" si="0"/>
        <v>290.83626799194604</v>
      </c>
      <c r="J50" s="20"/>
      <c r="K50" s="20"/>
      <c r="L50" s="20"/>
      <c r="M50" s="20"/>
      <c r="N50" s="20"/>
      <c r="O50" s="20"/>
      <c r="P50" s="20"/>
    </row>
    <row r="51" spans="1:16" ht="15.75" customHeight="1" thickBot="1" x14ac:dyDescent="0.25">
      <c r="A51" s="20"/>
      <c r="B51" s="26" t="s">
        <v>17</v>
      </c>
      <c r="C51" s="344" t="s">
        <v>114</v>
      </c>
      <c r="D51" s="354" t="s">
        <v>115</v>
      </c>
      <c r="E51" s="20"/>
      <c r="F51" s="9">
        <v>51.324755786623861</v>
      </c>
      <c r="G51" s="7">
        <v>15.513031951575453</v>
      </c>
      <c r="H51" s="10">
        <v>30.127764480093202</v>
      </c>
      <c r="I51" s="345">
        <f t="shared" si="0"/>
        <v>220.97909382003456</v>
      </c>
      <c r="J51" s="20"/>
      <c r="K51" s="506" t="s">
        <v>818</v>
      </c>
      <c r="L51" s="329" t="s">
        <v>810</v>
      </c>
      <c r="M51" s="20"/>
      <c r="N51" s="20"/>
      <c r="O51" s="20"/>
      <c r="P51" s="20"/>
    </row>
    <row r="52" spans="1:16" ht="15.75" customHeight="1" x14ac:dyDescent="0.2">
      <c r="A52" s="20"/>
      <c r="B52" s="26" t="s">
        <v>13</v>
      </c>
      <c r="C52" s="344" t="s">
        <v>116</v>
      </c>
      <c r="D52" s="354" t="s">
        <v>117</v>
      </c>
      <c r="E52" s="20"/>
      <c r="F52" s="9">
        <v>58.788849665659633</v>
      </c>
      <c r="G52" s="7">
        <v>15.001181785587065</v>
      </c>
      <c r="H52" s="10">
        <v>110.923004185564</v>
      </c>
      <c r="I52" s="345">
        <f t="shared" si="0"/>
        <v>243.96460198411182</v>
      </c>
      <c r="J52" s="20"/>
      <c r="K52" s="20"/>
      <c r="L52" s="20"/>
      <c r="M52" s="20"/>
      <c r="N52" s="20"/>
      <c r="O52" s="20"/>
      <c r="P52" s="20"/>
    </row>
    <row r="53" spans="1:16" ht="15.75" customHeight="1" x14ac:dyDescent="0.2">
      <c r="A53" s="20"/>
      <c r="B53" s="26" t="s">
        <v>18</v>
      </c>
      <c r="C53" s="344" t="s">
        <v>118</v>
      </c>
      <c r="D53" s="354" t="s">
        <v>119</v>
      </c>
      <c r="E53" s="20"/>
      <c r="F53" s="9">
        <v>64.35615376854625</v>
      </c>
      <c r="G53" s="7">
        <v>17.933935760595077</v>
      </c>
      <c r="H53" s="10">
        <v>61.333259075697399</v>
      </c>
      <c r="I53" s="345">
        <f t="shared" si="0"/>
        <v>272.06749400124704</v>
      </c>
      <c r="J53" s="20"/>
      <c r="K53" s="20"/>
      <c r="L53" s="505" t="s">
        <v>813</v>
      </c>
      <c r="M53" s="505" t="s">
        <v>814</v>
      </c>
      <c r="N53" s="20"/>
      <c r="O53" s="20"/>
      <c r="P53" s="20"/>
    </row>
    <row r="54" spans="1:16" ht="15.75" customHeight="1" x14ac:dyDescent="0.2">
      <c r="A54" s="20"/>
      <c r="B54" s="26" t="s">
        <v>13</v>
      </c>
      <c r="C54" s="344" t="s">
        <v>124</v>
      </c>
      <c r="D54" s="354" t="s">
        <v>125</v>
      </c>
      <c r="E54" s="20"/>
      <c r="F54" s="9">
        <v>112.08044898811471</v>
      </c>
      <c r="G54" s="7">
        <v>28.599627300805107</v>
      </c>
      <c r="H54" s="10">
        <v>64.082836062837899</v>
      </c>
      <c r="I54" s="345">
        <f t="shared" si="0"/>
        <v>465.11646822642678</v>
      </c>
      <c r="J54" s="20"/>
      <c r="K54" s="488" t="s">
        <v>824</v>
      </c>
      <c r="L54" s="497">
        <f>IFERROR(VLOOKUP(L51,K36:M44,2,0),"")</f>
        <v>56.730769230769226</v>
      </c>
      <c r="M54" s="497">
        <f>IFERROR(VLOOKUP(L51,K36:M44,3,0),"")</f>
        <v>96.153846153846146</v>
      </c>
      <c r="N54" s="20"/>
      <c r="O54" s="20"/>
      <c r="P54" s="20"/>
    </row>
    <row r="55" spans="1:16" ht="15.75" customHeight="1" x14ac:dyDescent="0.2">
      <c r="A55" s="20"/>
      <c r="B55" s="26" t="s">
        <v>17</v>
      </c>
      <c r="C55" s="344" t="s">
        <v>126</v>
      </c>
      <c r="D55" s="354" t="s">
        <v>127</v>
      </c>
      <c r="E55" s="20"/>
      <c r="F55" s="9">
        <v>93.909676854568559</v>
      </c>
      <c r="G55" s="7">
        <v>28.384427656384911</v>
      </c>
      <c r="H55" s="10">
        <v>69.752992745206697</v>
      </c>
      <c r="I55" s="345">
        <f t="shared" si="0"/>
        <v>404.32876833411439</v>
      </c>
      <c r="J55" s="20"/>
      <c r="K55" s="20"/>
      <c r="L55" s="20"/>
      <c r="M55" s="20"/>
      <c r="N55" s="20"/>
      <c r="O55" s="20"/>
      <c r="P55" s="20"/>
    </row>
    <row r="56" spans="1:16" ht="15.75" customHeight="1" thickBot="1" x14ac:dyDescent="0.25">
      <c r="A56" s="20"/>
      <c r="B56" s="26" t="s">
        <v>17</v>
      </c>
      <c r="C56" s="344" t="s">
        <v>128</v>
      </c>
      <c r="D56" s="354" t="s">
        <v>1</v>
      </c>
      <c r="E56" s="20"/>
      <c r="F56" s="9">
        <v>101.36651091225805</v>
      </c>
      <c r="G56" s="7">
        <v>30.638273840776904</v>
      </c>
      <c r="H56" s="10">
        <v>45.734403244248703</v>
      </c>
      <c r="I56" s="345">
        <f t="shared" si="0"/>
        <v>436.43421935048423</v>
      </c>
      <c r="J56" s="20"/>
      <c r="K56" s="506" t="s">
        <v>819</v>
      </c>
      <c r="L56" s="329" t="s">
        <v>806</v>
      </c>
      <c r="M56" s="20"/>
      <c r="N56" s="20"/>
      <c r="O56" s="20"/>
      <c r="P56" s="20"/>
    </row>
    <row r="57" spans="1:16" ht="15.75" customHeight="1" x14ac:dyDescent="0.2">
      <c r="A57" s="20"/>
      <c r="B57" s="26" t="s">
        <v>17</v>
      </c>
      <c r="C57" s="344" t="s">
        <v>129</v>
      </c>
      <c r="D57" s="354" t="s">
        <v>130</v>
      </c>
      <c r="E57" s="20"/>
      <c r="F57" s="9">
        <v>116.23958799150614</v>
      </c>
      <c r="G57" s="7">
        <v>35.13369747041552</v>
      </c>
      <c r="H57" s="10">
        <v>47.983846182656599</v>
      </c>
      <c r="I57" s="345">
        <f t="shared" si="0"/>
        <v>500.47035639420534</v>
      </c>
      <c r="J57" s="20"/>
      <c r="K57" s="20"/>
      <c r="L57" s="20"/>
      <c r="M57" s="20"/>
      <c r="N57" s="20"/>
      <c r="O57" s="20"/>
      <c r="P57" s="20"/>
    </row>
    <row r="58" spans="1:16" ht="15.75" customHeight="1" x14ac:dyDescent="0.2">
      <c r="A58" s="20"/>
      <c r="B58" s="26" t="s">
        <v>13</v>
      </c>
      <c r="C58" s="344" t="s">
        <v>133</v>
      </c>
      <c r="D58" s="354" t="s">
        <v>134</v>
      </c>
      <c r="E58" s="20"/>
      <c r="F58" s="9">
        <v>93.166061719036406</v>
      </c>
      <c r="G58" s="7">
        <v>23.773233122315553</v>
      </c>
      <c r="H58" s="10">
        <v>71.864447320267104</v>
      </c>
      <c r="I58" s="345">
        <f t="shared" si="0"/>
        <v>386.62469660447789</v>
      </c>
      <c r="J58" s="20"/>
      <c r="K58" s="20"/>
      <c r="L58" s="505" t="s">
        <v>813</v>
      </c>
      <c r="M58" s="505" t="s">
        <v>814</v>
      </c>
      <c r="N58" s="20"/>
      <c r="O58" s="20"/>
      <c r="P58" s="20"/>
    </row>
    <row r="59" spans="1:16" ht="15.75" customHeight="1" x14ac:dyDescent="0.2">
      <c r="A59" s="20"/>
      <c r="B59" s="26" t="s">
        <v>14</v>
      </c>
      <c r="C59" s="344" t="s">
        <v>135</v>
      </c>
      <c r="D59" s="354" t="s">
        <v>136</v>
      </c>
      <c r="E59" s="20"/>
      <c r="F59" s="9">
        <v>71.290230683847426</v>
      </c>
      <c r="G59" s="7">
        <v>20.774223686403943</v>
      </c>
      <c r="H59" s="10">
        <v>67.018556615293903</v>
      </c>
      <c r="I59" s="345">
        <f t="shared" si="0"/>
        <v>304.38349903892509</v>
      </c>
      <c r="J59" s="20"/>
      <c r="K59" s="488" t="s">
        <v>825</v>
      </c>
      <c r="L59" s="497">
        <f>IFERROR(VLOOKUP(L56,K41:M49,2,0),"")</f>
        <v>7.2</v>
      </c>
      <c r="M59" s="497">
        <f>IFERROR(VLOOKUP(L56,K41:M49,3,0),"")</f>
        <v>236</v>
      </c>
      <c r="N59" s="20"/>
      <c r="O59" s="20"/>
      <c r="P59" s="20"/>
    </row>
    <row r="60" spans="1:16" ht="15.75" customHeight="1" x14ac:dyDescent="0.2">
      <c r="A60" s="20"/>
      <c r="B60" s="26" t="s">
        <v>13</v>
      </c>
      <c r="C60" s="344" t="s">
        <v>137</v>
      </c>
      <c r="D60" s="354" t="s">
        <v>138</v>
      </c>
      <c r="E60" s="20"/>
      <c r="F60" s="9">
        <v>54.125838889241038</v>
      </c>
      <c r="G60" s="7">
        <v>13.811318865611151</v>
      </c>
      <c r="H60" s="10">
        <v>88.819179650622701</v>
      </c>
      <c r="I60" s="345">
        <f t="shared" si="0"/>
        <v>224.61383096909233</v>
      </c>
      <c r="J60" s="20"/>
      <c r="K60" s="20"/>
      <c r="L60" s="20"/>
      <c r="M60" s="20"/>
      <c r="N60" s="20"/>
      <c r="O60" s="20"/>
      <c r="P60" s="20"/>
    </row>
    <row r="61" spans="1:16" ht="26" customHeight="1" thickBot="1" x14ac:dyDescent="0.25">
      <c r="A61" s="20"/>
      <c r="B61" s="26" t="s">
        <v>13</v>
      </c>
      <c r="C61" s="344" t="s">
        <v>139</v>
      </c>
      <c r="D61" s="354" t="s">
        <v>140</v>
      </c>
      <c r="E61" s="20"/>
      <c r="F61" s="9">
        <v>34.74328319694856</v>
      </c>
      <c r="G61" s="7">
        <v>8.8654619035691233</v>
      </c>
      <c r="H61" s="10">
        <v>47.004901848686799</v>
      </c>
      <c r="I61" s="345">
        <f t="shared" si="0"/>
        <v>144.17923305133158</v>
      </c>
      <c r="J61" s="20"/>
      <c r="K61" s="507" t="s">
        <v>823</v>
      </c>
      <c r="L61" s="498">
        <f>IFERROR(L59/L54*L37+M59/M54*M37,"")</f>
        <v>0.54873601261717575</v>
      </c>
      <c r="M61" s="20"/>
      <c r="N61" s="20"/>
      <c r="O61" s="20"/>
      <c r="P61" s="20"/>
    </row>
    <row r="62" spans="1:16" ht="15.75" customHeight="1" x14ac:dyDescent="0.2">
      <c r="A62" s="20"/>
      <c r="B62" s="26" t="s">
        <v>16</v>
      </c>
      <c r="C62" s="344" t="s">
        <v>141</v>
      </c>
      <c r="D62" s="354" t="s">
        <v>142</v>
      </c>
      <c r="E62" s="20"/>
      <c r="F62" s="9">
        <v>47.991435306101458</v>
      </c>
      <c r="G62" s="7">
        <v>22.956016325705793</v>
      </c>
      <c r="H62" s="10">
        <v>46.451236847812702</v>
      </c>
      <c r="I62" s="345">
        <f t="shared" si="0"/>
        <v>234.56646458508115</v>
      </c>
      <c r="J62" s="20"/>
      <c r="K62" s="20"/>
      <c r="L62" s="20"/>
      <c r="M62" s="20"/>
      <c r="N62" s="20"/>
      <c r="O62" s="20"/>
      <c r="P62" s="20"/>
    </row>
    <row r="63" spans="1:16" ht="15.75" customHeight="1" x14ac:dyDescent="0.2">
      <c r="A63" s="20"/>
      <c r="B63" s="26" t="s">
        <v>14</v>
      </c>
      <c r="C63" s="344" t="s">
        <v>143</v>
      </c>
      <c r="D63" s="354" t="s">
        <v>144</v>
      </c>
      <c r="E63" s="20"/>
      <c r="F63" s="9">
        <v>77.556451472075437</v>
      </c>
      <c r="G63" s="7">
        <v>22.600222439309334</v>
      </c>
      <c r="H63" s="10">
        <v>57.386109399378</v>
      </c>
      <c r="I63" s="345">
        <f t="shared" si="0"/>
        <v>331.13799528582035</v>
      </c>
      <c r="J63" s="20"/>
      <c r="K63" s="20"/>
      <c r="L63" s="20"/>
      <c r="M63" s="20"/>
      <c r="N63" s="20"/>
      <c r="O63" s="20"/>
      <c r="P63" s="20"/>
    </row>
    <row r="64" spans="1:16" ht="15.75" customHeight="1" x14ac:dyDescent="0.2">
      <c r="A64" s="20"/>
      <c r="B64" s="26" t="s">
        <v>17</v>
      </c>
      <c r="C64" s="344" t="s">
        <v>145</v>
      </c>
      <c r="D64" s="354" t="s">
        <v>146</v>
      </c>
      <c r="E64" s="20"/>
      <c r="F64" s="9">
        <v>59.49732184997476</v>
      </c>
      <c r="G64" s="7">
        <v>17.983209871061337</v>
      </c>
      <c r="H64" s="10">
        <v>39.180931391327199</v>
      </c>
      <c r="I64" s="345">
        <f t="shared" si="0"/>
        <v>256.1661339760895</v>
      </c>
      <c r="J64" s="20"/>
      <c r="K64" s="20"/>
      <c r="L64" s="20"/>
      <c r="M64" s="20"/>
      <c r="N64" s="20"/>
      <c r="O64" s="20"/>
      <c r="P64" s="20"/>
    </row>
    <row r="65" spans="1:16" ht="15.75" customHeight="1" x14ac:dyDescent="0.2">
      <c r="A65" s="20"/>
      <c r="B65" s="26" t="s">
        <v>14</v>
      </c>
      <c r="C65" s="344" t="s">
        <v>147</v>
      </c>
      <c r="D65" s="354" t="s">
        <v>148</v>
      </c>
      <c r="E65" s="20"/>
      <c r="F65" s="9">
        <v>43.220030346326354</v>
      </c>
      <c r="G65" s="7">
        <v>12.594468688557395</v>
      </c>
      <c r="H65" s="10">
        <v>58.755607985734599</v>
      </c>
      <c r="I65" s="345">
        <f t="shared" si="0"/>
        <v>184.53389670913268</v>
      </c>
      <c r="J65" s="20"/>
      <c r="K65" s="20"/>
      <c r="L65" s="20"/>
      <c r="M65" s="20"/>
      <c r="N65" s="20"/>
      <c r="O65" s="20"/>
      <c r="P65" s="20"/>
    </row>
    <row r="66" spans="1:16" ht="15.75" customHeight="1" x14ac:dyDescent="0.2">
      <c r="A66" s="20"/>
      <c r="B66" s="26" t="s">
        <v>17</v>
      </c>
      <c r="C66" s="344" t="s">
        <v>149</v>
      </c>
      <c r="D66" s="354" t="s">
        <v>150</v>
      </c>
      <c r="E66" s="20"/>
      <c r="F66" s="9">
        <v>67.164561274516672</v>
      </c>
      <c r="G66" s="7">
        <v>20.30065158803286</v>
      </c>
      <c r="H66" s="10">
        <v>25</v>
      </c>
      <c r="I66" s="345">
        <f t="shared" si="0"/>
        <v>289.17748676616128</v>
      </c>
      <c r="J66" s="20"/>
      <c r="K66" s="20"/>
      <c r="L66" s="20"/>
      <c r="M66" s="20"/>
      <c r="N66" s="20"/>
      <c r="O66" s="20"/>
      <c r="P66" s="20"/>
    </row>
    <row r="67" spans="1:16" ht="15.75" customHeight="1" x14ac:dyDescent="0.2">
      <c r="A67" s="20"/>
      <c r="B67" s="26" t="s">
        <v>13</v>
      </c>
      <c r="C67" s="344" t="s">
        <v>151</v>
      </c>
      <c r="D67" s="354" t="s">
        <v>152</v>
      </c>
      <c r="E67" s="20"/>
      <c r="F67" s="9">
        <v>110.85770709770006</v>
      </c>
      <c r="G67" s="7">
        <v>28.287619607521783</v>
      </c>
      <c r="H67" s="10">
        <v>74.164242460352597</v>
      </c>
      <c r="I67" s="345">
        <f t="shared" si="0"/>
        <v>460.0422791528045</v>
      </c>
      <c r="J67" s="20"/>
      <c r="K67" s="20"/>
      <c r="L67" s="20"/>
      <c r="M67" s="20"/>
      <c r="N67" s="20"/>
      <c r="O67" s="20"/>
      <c r="P67" s="20"/>
    </row>
    <row r="68" spans="1:16" ht="15.75" customHeight="1" x14ac:dyDescent="0.2">
      <c r="A68" s="20"/>
      <c r="B68" s="26" t="s">
        <v>13</v>
      </c>
      <c r="C68" s="344" t="s">
        <v>153</v>
      </c>
      <c r="D68" s="354" t="s">
        <v>154</v>
      </c>
      <c r="E68" s="20"/>
      <c r="F68" s="9">
        <v>67.599946811431778</v>
      </c>
      <c r="G68" s="7">
        <v>17.249514092919213</v>
      </c>
      <c r="H68" s="10">
        <v>71.2159061562147</v>
      </c>
      <c r="I68" s="345">
        <f t="shared" si="0"/>
        <v>280.52928764196525</v>
      </c>
      <c r="J68" s="20"/>
      <c r="K68" s="20"/>
      <c r="L68" s="20"/>
      <c r="M68" s="20"/>
      <c r="N68" s="20"/>
      <c r="O68" s="20"/>
      <c r="P68" s="20"/>
    </row>
    <row r="69" spans="1:16" ht="15.75" customHeight="1" x14ac:dyDescent="0.2">
      <c r="A69" s="20"/>
      <c r="B69" s="26" t="s">
        <v>13</v>
      </c>
      <c r="C69" s="344" t="s">
        <v>155</v>
      </c>
      <c r="D69" s="354" t="s">
        <v>156</v>
      </c>
      <c r="E69" s="20"/>
      <c r="F69" s="9">
        <v>114.64459085437313</v>
      </c>
      <c r="G69" s="7">
        <v>29.253920733633507</v>
      </c>
      <c r="H69" s="10">
        <v>71.302492084077798</v>
      </c>
      <c r="I69" s="345">
        <f t="shared" si="0"/>
        <v>475.75725901226758</v>
      </c>
      <c r="J69" s="20"/>
      <c r="K69" s="20"/>
      <c r="L69" s="20"/>
      <c r="M69" s="20"/>
      <c r="N69" s="20"/>
      <c r="O69" s="20"/>
      <c r="P69" s="20"/>
    </row>
    <row r="70" spans="1:16" ht="15.75" customHeight="1" x14ac:dyDescent="0.2">
      <c r="A70" s="20"/>
      <c r="B70" s="26" t="s">
        <v>17</v>
      </c>
      <c r="C70" s="344" t="s">
        <v>157</v>
      </c>
      <c r="D70" s="354" t="s">
        <v>158</v>
      </c>
      <c r="E70" s="20"/>
      <c r="F70" s="9">
        <v>36.451929889519683</v>
      </c>
      <c r="G70" s="7">
        <v>11.01768424234921</v>
      </c>
      <c r="H70" s="10">
        <v>65.200124964892098</v>
      </c>
      <c r="I70" s="345">
        <f t="shared" si="0"/>
        <v>156.94403824278493</v>
      </c>
      <c r="J70" s="20"/>
      <c r="K70" s="20"/>
      <c r="L70" s="20"/>
      <c r="M70" s="20"/>
      <c r="N70" s="20"/>
      <c r="O70" s="20"/>
      <c r="P70" s="20"/>
    </row>
    <row r="71" spans="1:16" ht="15.75" customHeight="1" x14ac:dyDescent="0.2">
      <c r="A71" s="20"/>
      <c r="B71" s="26" t="s">
        <v>13</v>
      </c>
      <c r="C71" s="344" t="s">
        <v>159</v>
      </c>
      <c r="D71" s="354" t="s">
        <v>160</v>
      </c>
      <c r="E71" s="20"/>
      <c r="F71" s="9">
        <v>74.260280668059906</v>
      </c>
      <c r="G71" s="7">
        <v>18.949034997039586</v>
      </c>
      <c r="H71" s="10">
        <v>67.229957757688993</v>
      </c>
      <c r="I71" s="345">
        <f t="shared" si="0"/>
        <v>308.168639451952</v>
      </c>
      <c r="J71" s="20"/>
      <c r="K71" s="20"/>
      <c r="L71" s="20"/>
      <c r="M71" s="20"/>
      <c r="N71" s="20"/>
      <c r="O71" s="20"/>
      <c r="P71" s="20"/>
    </row>
    <row r="72" spans="1:16" ht="15.75" customHeight="1" x14ac:dyDescent="0.2">
      <c r="A72" s="20"/>
      <c r="B72" s="26" t="s">
        <v>17</v>
      </c>
      <c r="C72" s="344" t="s">
        <v>161</v>
      </c>
      <c r="D72" s="354" t="s">
        <v>162</v>
      </c>
      <c r="E72" s="20"/>
      <c r="F72" s="9">
        <v>128.32439473739527</v>
      </c>
      <c r="G72" s="7">
        <v>38.78635962738678</v>
      </c>
      <c r="H72" s="10">
        <v>55.979730251289801</v>
      </c>
      <c r="I72" s="345">
        <f t="shared" si="0"/>
        <v>552.50157608084248</v>
      </c>
      <c r="J72" s="20"/>
      <c r="K72" s="20"/>
      <c r="L72" s="20"/>
      <c r="M72" s="20"/>
      <c r="N72" s="20"/>
      <c r="O72" s="20"/>
      <c r="P72" s="20"/>
    </row>
    <row r="73" spans="1:16" ht="15.75" customHeight="1" x14ac:dyDescent="0.2">
      <c r="A73" s="20"/>
      <c r="B73" s="26" t="s">
        <v>17</v>
      </c>
      <c r="C73" s="344" t="s">
        <v>163</v>
      </c>
      <c r="D73" s="354" t="s">
        <v>164</v>
      </c>
      <c r="E73" s="20"/>
      <c r="F73" s="9">
        <v>61.2183863892676</v>
      </c>
      <c r="G73" s="7">
        <v>18.503405803405776</v>
      </c>
      <c r="H73" s="10">
        <v>44.951067622913101</v>
      </c>
      <c r="I73" s="345">
        <f t="shared" si="0"/>
        <v>263.57618934741674</v>
      </c>
      <c r="J73" s="20"/>
      <c r="K73" s="20"/>
      <c r="L73" s="20"/>
      <c r="M73" s="20"/>
      <c r="N73" s="20"/>
      <c r="O73" s="20"/>
      <c r="P73" s="20"/>
    </row>
    <row r="74" spans="1:16" ht="15.75" customHeight="1" x14ac:dyDescent="0.2">
      <c r="A74" s="20"/>
      <c r="B74" s="26" t="s">
        <v>14</v>
      </c>
      <c r="C74" s="344" t="s">
        <v>165</v>
      </c>
      <c r="D74" s="354" t="s">
        <v>166</v>
      </c>
      <c r="E74" s="20"/>
      <c r="F74" s="9">
        <v>39.51872703800268</v>
      </c>
      <c r="G74" s="7">
        <v>11.515895900662565</v>
      </c>
      <c r="H74" s="10">
        <v>86.877393417148795</v>
      </c>
      <c r="I74" s="345">
        <f t="shared" si="0"/>
        <v>168.73067035981504</v>
      </c>
      <c r="J74" s="20"/>
      <c r="K74" s="20"/>
      <c r="L74" s="20"/>
      <c r="M74" s="20"/>
      <c r="N74" s="20"/>
      <c r="O74" s="20"/>
      <c r="P74" s="20"/>
    </row>
    <row r="75" spans="1:16" ht="15.75" customHeight="1" x14ac:dyDescent="0.2">
      <c r="A75" s="20"/>
      <c r="B75" s="26" t="s">
        <v>17</v>
      </c>
      <c r="C75" s="344" t="s">
        <v>167</v>
      </c>
      <c r="D75" s="354" t="s">
        <v>168</v>
      </c>
      <c r="E75" s="20"/>
      <c r="F75" s="9">
        <v>57.550704109668814</v>
      </c>
      <c r="G75" s="7">
        <v>17.394839936513304</v>
      </c>
      <c r="H75" s="10">
        <v>53.040672811876497</v>
      </c>
      <c r="I75" s="345">
        <f t="shared" si="0"/>
        <v>247.78495772548732</v>
      </c>
      <c r="J75" s="20"/>
      <c r="K75" s="20"/>
      <c r="L75" s="20"/>
      <c r="M75" s="20"/>
      <c r="N75" s="20"/>
      <c r="O75" s="20"/>
      <c r="P75" s="20"/>
    </row>
    <row r="76" spans="1:16" ht="16" x14ac:dyDescent="0.2">
      <c r="A76" s="20"/>
      <c r="B76" s="26" t="s">
        <v>17</v>
      </c>
      <c r="C76" s="344" t="s">
        <v>169</v>
      </c>
      <c r="D76" s="354" t="s">
        <v>170</v>
      </c>
      <c r="E76" s="20"/>
      <c r="F76" s="9">
        <v>70.57005175073671</v>
      </c>
      <c r="G76" s="7">
        <v>21.329969346270605</v>
      </c>
      <c r="H76" s="10">
        <v>70.547462388242195</v>
      </c>
      <c r="I76" s="345">
        <f t="shared" si="0"/>
        <v>303.83984975092562</v>
      </c>
      <c r="J76" s="20"/>
      <c r="K76" s="20"/>
      <c r="L76" s="20"/>
      <c r="M76" s="20"/>
      <c r="N76" s="20"/>
      <c r="O76" s="20"/>
      <c r="P76" s="20"/>
    </row>
    <row r="77" spans="1:16" ht="15.75" customHeight="1" x14ac:dyDescent="0.2">
      <c r="A77" s="20"/>
      <c r="B77" s="26" t="s">
        <v>13</v>
      </c>
      <c r="C77" s="344" t="s">
        <v>171</v>
      </c>
      <c r="D77" s="354" t="s">
        <v>172</v>
      </c>
      <c r="E77" s="20"/>
      <c r="F77" s="9">
        <v>37.651784693460129</v>
      </c>
      <c r="G77" s="7">
        <v>9.607625764929864</v>
      </c>
      <c r="H77" s="10">
        <v>61.236557285700698</v>
      </c>
      <c r="I77" s="345">
        <f t="shared" si="0"/>
        <v>156.249062857529</v>
      </c>
      <c r="J77" s="20"/>
      <c r="K77" s="20"/>
      <c r="L77" s="20"/>
      <c r="M77" s="20"/>
      <c r="N77" s="20"/>
      <c r="O77" s="20"/>
      <c r="P77" s="20"/>
    </row>
    <row r="78" spans="1:16" ht="16" x14ac:dyDescent="0.2">
      <c r="A78" s="20"/>
      <c r="B78" s="26" t="s">
        <v>18</v>
      </c>
      <c r="C78" s="344" t="s">
        <v>175</v>
      </c>
      <c r="D78" s="354" t="s">
        <v>176</v>
      </c>
      <c r="E78" s="20"/>
      <c r="F78" s="9">
        <v>102.47923149643564</v>
      </c>
      <c r="G78" s="7">
        <v>28.557579140947222</v>
      </c>
      <c r="H78" s="10">
        <v>70.968774963142195</v>
      </c>
      <c r="I78" s="345">
        <f t="shared" ref="I78:I141" si="1">IF(SUMPRODUCT(F78:H78,F$8:H$8)*H$10=0,"No data",SUMPRODUCT(F78:H78,F$8:H$8)*H$10)</f>
        <v>433.23390332931524</v>
      </c>
      <c r="J78" s="20"/>
      <c r="K78" s="20"/>
      <c r="L78" s="20"/>
      <c r="M78" s="20"/>
      <c r="N78" s="20"/>
      <c r="O78" s="20"/>
      <c r="P78" s="20"/>
    </row>
    <row r="79" spans="1:16" ht="15.75" customHeight="1" x14ac:dyDescent="0.2">
      <c r="A79" s="20"/>
      <c r="B79" s="26" t="s">
        <v>14</v>
      </c>
      <c r="C79" s="344" t="s">
        <v>177</v>
      </c>
      <c r="D79" s="354" t="s">
        <v>178</v>
      </c>
      <c r="E79" s="20"/>
      <c r="F79" s="9">
        <v>28.56744896953208</v>
      </c>
      <c r="G79" s="7">
        <v>8.3246549962062861</v>
      </c>
      <c r="H79" s="10">
        <v>78.164400105924202</v>
      </c>
      <c r="I79" s="345">
        <f t="shared" si="1"/>
        <v>121.9726741315242</v>
      </c>
      <c r="J79" s="20"/>
      <c r="K79" s="20"/>
      <c r="L79" s="20"/>
      <c r="M79" s="20"/>
      <c r="N79" s="20"/>
      <c r="O79" s="20"/>
      <c r="P79" s="20"/>
    </row>
    <row r="80" spans="1:16" ht="15.75" customHeight="1" x14ac:dyDescent="0.2">
      <c r="A80" s="20"/>
      <c r="B80" s="26" t="s">
        <v>14</v>
      </c>
      <c r="C80" s="344" t="s">
        <v>179</v>
      </c>
      <c r="D80" s="354" t="s">
        <v>180</v>
      </c>
      <c r="E80" s="20"/>
      <c r="F80" s="9">
        <v>82.667052196022993</v>
      </c>
      <c r="G80" s="7">
        <v>24.089469445424573</v>
      </c>
      <c r="H80" s="10">
        <v>64.057911617745106</v>
      </c>
      <c r="I80" s="345">
        <f t="shared" si="1"/>
        <v>352.95841185095395</v>
      </c>
      <c r="J80" s="20"/>
      <c r="K80" s="20"/>
      <c r="L80" s="20"/>
      <c r="M80" s="20"/>
      <c r="N80" s="20"/>
      <c r="O80" s="20"/>
      <c r="P80" s="20"/>
    </row>
    <row r="81" spans="1:16" ht="15.75" customHeight="1" x14ac:dyDescent="0.2">
      <c r="A81" s="20"/>
      <c r="B81" s="26" t="s">
        <v>13</v>
      </c>
      <c r="C81" s="344" t="s">
        <v>181</v>
      </c>
      <c r="D81" s="354" t="s">
        <v>182</v>
      </c>
      <c r="E81" s="20"/>
      <c r="F81" s="9">
        <v>168.57469029055292</v>
      </c>
      <c r="G81" s="7">
        <v>43.015292659736865</v>
      </c>
      <c r="H81" s="10">
        <v>51.233035402607896</v>
      </c>
      <c r="I81" s="345">
        <f t="shared" si="1"/>
        <v>699.55880163024813</v>
      </c>
      <c r="J81" s="20"/>
      <c r="K81" s="20"/>
      <c r="L81" s="20"/>
      <c r="M81" s="20"/>
      <c r="N81" s="20"/>
      <c r="O81" s="20"/>
      <c r="P81" s="20"/>
    </row>
    <row r="82" spans="1:16" ht="15.75" customHeight="1" x14ac:dyDescent="0.2">
      <c r="A82" s="20"/>
      <c r="B82" s="26" t="s">
        <v>17</v>
      </c>
      <c r="C82" s="344" t="s">
        <v>185</v>
      </c>
      <c r="D82" s="354" t="s">
        <v>186</v>
      </c>
      <c r="E82" s="20"/>
      <c r="F82" s="9">
        <v>0</v>
      </c>
      <c r="G82" s="7">
        <v>0</v>
      </c>
      <c r="H82" s="10">
        <v>0</v>
      </c>
      <c r="I82" s="345" t="str">
        <f t="shared" si="1"/>
        <v>No data</v>
      </c>
      <c r="J82" s="20"/>
      <c r="K82" s="20"/>
      <c r="L82" s="20"/>
      <c r="M82" s="20"/>
      <c r="N82" s="20"/>
      <c r="O82" s="20"/>
      <c r="P82" s="20"/>
    </row>
    <row r="83" spans="1:16" ht="15.75" customHeight="1" x14ac:dyDescent="0.2">
      <c r="A83" s="20"/>
      <c r="B83" s="26" t="s">
        <v>17</v>
      </c>
      <c r="C83" s="344" t="s">
        <v>187</v>
      </c>
      <c r="D83" s="354" t="s">
        <v>188</v>
      </c>
      <c r="E83" s="20"/>
      <c r="F83" s="9">
        <v>126.41301272627756</v>
      </c>
      <c r="G83" s="7">
        <v>38.208639777468598</v>
      </c>
      <c r="H83" s="10">
        <v>53.631344533671196</v>
      </c>
      <c r="I83" s="345">
        <f t="shared" si="1"/>
        <v>544.27210750788549</v>
      </c>
      <c r="J83" s="20"/>
      <c r="K83" s="20"/>
      <c r="L83" s="20"/>
      <c r="M83" s="20"/>
      <c r="N83" s="20"/>
      <c r="O83" s="20"/>
      <c r="P83" s="20"/>
    </row>
    <row r="84" spans="1:16" ht="15.75" customHeight="1" x14ac:dyDescent="0.2">
      <c r="A84" s="20"/>
      <c r="B84" s="26" t="s">
        <v>17</v>
      </c>
      <c r="C84" s="344" t="s">
        <v>189</v>
      </c>
      <c r="D84" s="354" t="s">
        <v>190</v>
      </c>
      <c r="E84" s="20"/>
      <c r="F84" s="9">
        <v>39.410194233486898</v>
      </c>
      <c r="G84" s="7">
        <v>11.91182681713239</v>
      </c>
      <c r="H84" s="10">
        <v>40.396716322940598</v>
      </c>
      <c r="I84" s="345">
        <f t="shared" si="1"/>
        <v>169.68086599755748</v>
      </c>
      <c r="J84" s="20"/>
      <c r="K84" s="20"/>
      <c r="L84" s="20"/>
      <c r="M84" s="20"/>
      <c r="N84" s="20"/>
      <c r="O84" s="20"/>
      <c r="P84" s="20"/>
    </row>
    <row r="85" spans="1:16" ht="15.75" customHeight="1" x14ac:dyDescent="0.2">
      <c r="A85" s="20"/>
      <c r="B85" s="346" t="s">
        <v>15</v>
      </c>
      <c r="C85" s="344" t="s">
        <v>191</v>
      </c>
      <c r="D85" s="354" t="s">
        <v>192</v>
      </c>
      <c r="E85" s="20"/>
      <c r="F85" s="9">
        <v>76.789813467769292</v>
      </c>
      <c r="G85" s="7">
        <v>28.395474053499147</v>
      </c>
      <c r="H85" s="10">
        <v>77.645739590099495</v>
      </c>
      <c r="I85" s="345">
        <f t="shared" si="1"/>
        <v>347.76359760281775</v>
      </c>
      <c r="J85" s="20"/>
      <c r="K85" s="20"/>
      <c r="L85" s="20"/>
      <c r="M85" s="20"/>
      <c r="N85" s="20"/>
      <c r="O85" s="20"/>
      <c r="P85" s="20"/>
    </row>
    <row r="86" spans="1:16" ht="15.75" customHeight="1" x14ac:dyDescent="0.2">
      <c r="A86" s="20"/>
      <c r="B86" s="26" t="s">
        <v>14</v>
      </c>
      <c r="C86" s="344" t="s">
        <v>193</v>
      </c>
      <c r="D86" s="354" t="s">
        <v>194</v>
      </c>
      <c r="E86" s="20"/>
      <c r="F86" s="9">
        <v>82.197546344895301</v>
      </c>
      <c r="G86" s="7">
        <v>23.952653790883392</v>
      </c>
      <c r="H86" s="10">
        <v>63.132362336149697</v>
      </c>
      <c r="I86" s="345">
        <f t="shared" si="1"/>
        <v>350.95379168891151</v>
      </c>
      <c r="J86" s="20"/>
      <c r="K86" s="20"/>
      <c r="L86" s="20"/>
      <c r="M86" s="20"/>
      <c r="N86" s="20"/>
      <c r="O86" s="20"/>
      <c r="P86" s="20"/>
    </row>
    <row r="87" spans="1:16" ht="15.75" customHeight="1" x14ac:dyDescent="0.2">
      <c r="A87" s="20"/>
      <c r="B87" s="26" t="s">
        <v>17</v>
      </c>
      <c r="C87" s="344" t="s">
        <v>195</v>
      </c>
      <c r="D87" s="354" t="s">
        <v>196</v>
      </c>
      <c r="E87" s="20"/>
      <c r="F87" s="9">
        <v>64.616573773072133</v>
      </c>
      <c r="G87" s="7">
        <v>19.53051618424346</v>
      </c>
      <c r="H87" s="10">
        <v>41.934384427293203</v>
      </c>
      <c r="I87" s="345">
        <f t="shared" si="1"/>
        <v>278.20710881687683</v>
      </c>
      <c r="J87" s="20"/>
      <c r="K87" s="20"/>
      <c r="L87" s="20"/>
      <c r="M87" s="20"/>
      <c r="N87" s="20"/>
      <c r="O87" s="20"/>
      <c r="P87" s="20"/>
    </row>
    <row r="88" spans="1:16" ht="15.75" customHeight="1" x14ac:dyDescent="0.2">
      <c r="A88" s="20"/>
      <c r="B88" s="26" t="s">
        <v>14</v>
      </c>
      <c r="C88" s="344" t="s">
        <v>197</v>
      </c>
      <c r="D88" s="354" t="s">
        <v>198</v>
      </c>
      <c r="E88" s="20"/>
      <c r="F88" s="9">
        <v>46.870360844967131</v>
      </c>
      <c r="G88" s="7">
        <v>13.658187820627026</v>
      </c>
      <c r="H88" s="10">
        <v>40.107291226305399</v>
      </c>
      <c r="I88" s="345">
        <f t="shared" si="1"/>
        <v>200.11948759818742</v>
      </c>
      <c r="J88" s="20"/>
      <c r="K88" s="20"/>
      <c r="L88" s="20"/>
      <c r="M88" s="20"/>
      <c r="N88" s="20"/>
      <c r="O88" s="20"/>
      <c r="P88" s="20"/>
    </row>
    <row r="89" spans="1:16" ht="15.75" customHeight="1" x14ac:dyDescent="0.2">
      <c r="A89" s="20"/>
      <c r="B89" s="26" t="s">
        <v>14</v>
      </c>
      <c r="C89" s="344" t="s">
        <v>199</v>
      </c>
      <c r="D89" s="354" t="s">
        <v>200</v>
      </c>
      <c r="E89" s="20"/>
      <c r="F89" s="9">
        <v>50.565797557834578</v>
      </c>
      <c r="G89" s="7">
        <v>14.735051061994707</v>
      </c>
      <c r="H89" s="10">
        <v>52.013499717077799</v>
      </c>
      <c r="I89" s="345">
        <f t="shared" si="1"/>
        <v>215.89766570687959</v>
      </c>
      <c r="J89" s="20"/>
      <c r="K89" s="20"/>
      <c r="L89" s="20"/>
      <c r="M89" s="20"/>
      <c r="N89" s="20"/>
      <c r="O89" s="20"/>
      <c r="P89" s="20"/>
    </row>
    <row r="90" spans="1:16" ht="15.75" customHeight="1" x14ac:dyDescent="0.2">
      <c r="A90" s="20"/>
      <c r="B90" s="26" t="s">
        <v>13</v>
      </c>
      <c r="C90" s="344" t="s">
        <v>203</v>
      </c>
      <c r="D90" s="354" t="s">
        <v>204</v>
      </c>
      <c r="E90" s="20"/>
      <c r="F90" s="9">
        <v>98.734984022822701</v>
      </c>
      <c r="G90" s="7">
        <v>25.194257964679615</v>
      </c>
      <c r="H90" s="10">
        <v>64.0486126381372</v>
      </c>
      <c r="I90" s="345">
        <f t="shared" si="1"/>
        <v>409.73485985908013</v>
      </c>
      <c r="J90" s="20"/>
      <c r="K90" s="20"/>
      <c r="L90" s="20"/>
      <c r="M90" s="20"/>
      <c r="N90" s="20"/>
      <c r="O90" s="20"/>
      <c r="P90" s="20"/>
    </row>
    <row r="91" spans="1:16" ht="15.75" customHeight="1" x14ac:dyDescent="0.2">
      <c r="A91" s="20"/>
      <c r="B91" s="26" t="s">
        <v>13</v>
      </c>
      <c r="C91" s="344" t="s">
        <v>205</v>
      </c>
      <c r="D91" s="354" t="s">
        <v>206</v>
      </c>
      <c r="E91" s="20"/>
      <c r="F91" s="9">
        <v>91.572093507909045</v>
      </c>
      <c r="G91" s="7">
        <v>23.366499412920724</v>
      </c>
      <c r="H91" s="10">
        <v>78.317625521905597</v>
      </c>
      <c r="I91" s="345">
        <f t="shared" si="1"/>
        <v>380.00997591484736</v>
      </c>
      <c r="J91" s="20"/>
      <c r="K91" s="20"/>
      <c r="L91" s="20"/>
      <c r="M91" s="20"/>
      <c r="N91" s="20"/>
      <c r="O91" s="20"/>
      <c r="P91" s="20"/>
    </row>
    <row r="92" spans="1:16" ht="15.75" customHeight="1" x14ac:dyDescent="0.2">
      <c r="A92" s="20"/>
      <c r="B92" s="26" t="s">
        <v>13</v>
      </c>
      <c r="C92" s="344" t="s">
        <v>209</v>
      </c>
      <c r="D92" s="354" t="s">
        <v>210</v>
      </c>
      <c r="E92" s="20"/>
      <c r="F92" s="9">
        <v>77.689904733232495</v>
      </c>
      <c r="G92" s="7">
        <v>19.824173979184543</v>
      </c>
      <c r="H92" s="10">
        <v>68.778504554716704</v>
      </c>
      <c r="I92" s="345">
        <f t="shared" si="1"/>
        <v>322.40104703899323</v>
      </c>
      <c r="J92" s="20"/>
      <c r="K92" s="20"/>
      <c r="L92" s="20"/>
      <c r="M92" s="20"/>
      <c r="N92" s="20"/>
      <c r="O92" s="20"/>
      <c r="P92" s="20"/>
    </row>
    <row r="93" spans="1:16" ht="15.75" customHeight="1" x14ac:dyDescent="0.2">
      <c r="A93" s="20"/>
      <c r="B93" s="26" t="s">
        <v>14</v>
      </c>
      <c r="C93" s="344" t="s">
        <v>211</v>
      </c>
      <c r="D93" s="354" t="s">
        <v>212</v>
      </c>
      <c r="E93" s="20"/>
      <c r="F93" s="9">
        <v>58.47766268988196</v>
      </c>
      <c r="G93" s="7">
        <v>17.04059635835819</v>
      </c>
      <c r="H93" s="10">
        <v>45.621276099685801</v>
      </c>
      <c r="I93" s="345">
        <f t="shared" si="1"/>
        <v>249.67846806529158</v>
      </c>
      <c r="J93" s="20"/>
      <c r="K93" s="20"/>
      <c r="L93" s="20"/>
      <c r="M93" s="20"/>
      <c r="N93" s="20"/>
      <c r="O93" s="20"/>
      <c r="P93" s="20"/>
    </row>
    <row r="94" spans="1:16" ht="15.75" customHeight="1" x14ac:dyDescent="0.2">
      <c r="A94" s="20"/>
      <c r="B94" s="26" t="s">
        <v>17</v>
      </c>
      <c r="C94" s="344" t="s">
        <v>213</v>
      </c>
      <c r="D94" s="354" t="s">
        <v>214</v>
      </c>
      <c r="E94" s="20"/>
      <c r="F94" s="9">
        <v>60.594874105291169</v>
      </c>
      <c r="G94" s="7">
        <v>18.314947702918388</v>
      </c>
      <c r="H94" s="10">
        <v>57.805164800318998</v>
      </c>
      <c r="I94" s="345">
        <f t="shared" si="1"/>
        <v>260.89165286230246</v>
      </c>
      <c r="J94" s="20"/>
      <c r="K94" s="20"/>
      <c r="L94" s="20"/>
      <c r="M94" s="20"/>
      <c r="N94" s="20"/>
      <c r="O94" s="20"/>
      <c r="P94" s="20"/>
    </row>
    <row r="95" spans="1:16" ht="15.75" customHeight="1" x14ac:dyDescent="0.2">
      <c r="A95" s="20"/>
      <c r="B95" s="26" t="s">
        <v>17</v>
      </c>
      <c r="C95" s="344" t="s">
        <v>215</v>
      </c>
      <c r="D95" s="354" t="s">
        <v>216</v>
      </c>
      <c r="E95" s="20"/>
      <c r="F95" s="9">
        <v>54.896917831067078</v>
      </c>
      <c r="G95" s="7">
        <v>16.592726595657808</v>
      </c>
      <c r="H95" s="10">
        <v>71.643122727591901</v>
      </c>
      <c r="I95" s="345">
        <f t="shared" si="1"/>
        <v>236.35906240363784</v>
      </c>
      <c r="J95" s="20"/>
      <c r="K95" s="20"/>
      <c r="L95" s="20"/>
      <c r="M95" s="20"/>
      <c r="N95" s="20"/>
      <c r="O95" s="20"/>
      <c r="P95" s="20"/>
    </row>
    <row r="96" spans="1:16" ht="15.75" customHeight="1" x14ac:dyDescent="0.2">
      <c r="A96" s="20"/>
      <c r="B96" s="26" t="s">
        <v>13</v>
      </c>
      <c r="C96" s="344" t="s">
        <v>217</v>
      </c>
      <c r="D96" s="354" t="s">
        <v>218</v>
      </c>
      <c r="E96" s="20"/>
      <c r="F96" s="9">
        <v>140.47934794119701</v>
      </c>
      <c r="G96" s="7">
        <v>35.846189329634107</v>
      </c>
      <c r="H96" s="10">
        <v>50.680010851760599</v>
      </c>
      <c r="I96" s="345">
        <f t="shared" si="1"/>
        <v>582.96749132482182</v>
      </c>
      <c r="J96" s="20"/>
      <c r="K96" s="20"/>
      <c r="L96" s="20"/>
      <c r="M96" s="20"/>
      <c r="N96" s="20"/>
      <c r="O96" s="20"/>
      <c r="P96" s="20"/>
    </row>
    <row r="97" spans="1:16" ht="15.75" customHeight="1" x14ac:dyDescent="0.2">
      <c r="A97" s="20"/>
      <c r="B97" s="26" t="s">
        <v>13</v>
      </c>
      <c r="C97" s="344" t="s">
        <v>219</v>
      </c>
      <c r="D97" s="354" t="s">
        <v>220</v>
      </c>
      <c r="E97" s="20"/>
      <c r="F97" s="9">
        <v>63.462604864940182</v>
      </c>
      <c r="G97" s="7">
        <v>16.193786365613313</v>
      </c>
      <c r="H97" s="10">
        <v>69.612125450515705</v>
      </c>
      <c r="I97" s="345">
        <f t="shared" si="1"/>
        <v>263.35996068645596</v>
      </c>
      <c r="J97" s="20"/>
      <c r="K97" s="20"/>
      <c r="L97" s="20"/>
      <c r="M97" s="20"/>
      <c r="N97" s="20"/>
      <c r="O97" s="20"/>
      <c r="P97" s="20"/>
    </row>
    <row r="98" spans="1:16" ht="15.75" customHeight="1" x14ac:dyDescent="0.2">
      <c r="A98" s="20"/>
      <c r="B98" s="26" t="s">
        <v>13</v>
      </c>
      <c r="C98" s="344" t="s">
        <v>225</v>
      </c>
      <c r="D98" s="354" t="s">
        <v>226</v>
      </c>
      <c r="E98" s="20"/>
      <c r="F98" s="9">
        <v>76.476570650683257</v>
      </c>
      <c r="G98" s="7">
        <v>19.514566881197698</v>
      </c>
      <c r="H98" s="10">
        <v>70.146947387046694</v>
      </c>
      <c r="I98" s="345">
        <f t="shared" si="1"/>
        <v>317.36589890790481</v>
      </c>
      <c r="J98" s="20"/>
      <c r="K98" s="20"/>
      <c r="L98" s="20"/>
      <c r="M98" s="20"/>
      <c r="N98" s="20"/>
      <c r="O98" s="20"/>
      <c r="P98" s="20"/>
    </row>
    <row r="99" spans="1:16" ht="15.75" customHeight="1" x14ac:dyDescent="0.2">
      <c r="A99" s="20"/>
      <c r="B99" s="26" t="s">
        <v>14</v>
      </c>
      <c r="C99" s="344" t="s">
        <v>229</v>
      </c>
      <c r="D99" s="354" t="s">
        <v>230</v>
      </c>
      <c r="E99" s="20"/>
      <c r="F99" s="9">
        <v>58.277670821129341</v>
      </c>
      <c r="G99" s="7">
        <v>16.982318025168983</v>
      </c>
      <c r="H99" s="10">
        <v>46.035804261993299</v>
      </c>
      <c r="I99" s="345">
        <f t="shared" si="1"/>
        <v>248.82457512363149</v>
      </c>
      <c r="J99" s="20"/>
      <c r="K99" s="20"/>
      <c r="L99" s="20"/>
      <c r="M99" s="20"/>
      <c r="N99" s="20"/>
      <c r="O99" s="20"/>
      <c r="P99" s="20"/>
    </row>
    <row r="100" spans="1:16" ht="15.75" customHeight="1" x14ac:dyDescent="0.2">
      <c r="A100" s="20"/>
      <c r="B100" s="26" t="s">
        <v>18</v>
      </c>
      <c r="C100" s="344" t="s">
        <v>233</v>
      </c>
      <c r="D100" s="354" t="s">
        <v>234</v>
      </c>
      <c r="E100" s="20"/>
      <c r="F100" s="9">
        <v>102.68837117834973</v>
      </c>
      <c r="G100" s="7">
        <v>28.615859466927045</v>
      </c>
      <c r="H100" s="10">
        <v>56.878467151834897</v>
      </c>
      <c r="I100" s="345">
        <f t="shared" si="1"/>
        <v>434.11804735941411</v>
      </c>
      <c r="J100" s="20"/>
      <c r="K100" s="20"/>
      <c r="L100" s="20"/>
      <c r="M100" s="20"/>
      <c r="N100" s="20"/>
      <c r="O100" s="20"/>
      <c r="P100" s="20"/>
    </row>
    <row r="101" spans="1:16" ht="15.75" customHeight="1" x14ac:dyDescent="0.2">
      <c r="A101" s="20"/>
      <c r="B101" s="26" t="s">
        <v>18</v>
      </c>
      <c r="C101" s="344" t="s">
        <v>235</v>
      </c>
      <c r="D101" s="354" t="s">
        <v>236</v>
      </c>
      <c r="E101" s="20"/>
      <c r="F101" s="9">
        <v>126.11485551619629</v>
      </c>
      <c r="G101" s="7">
        <v>35.144047380743345</v>
      </c>
      <c r="H101" s="10">
        <v>69.916211347109893</v>
      </c>
      <c r="I101" s="345">
        <f t="shared" si="1"/>
        <v>533.1541847578618</v>
      </c>
      <c r="J101" s="20"/>
      <c r="K101" s="20"/>
      <c r="L101" s="20"/>
      <c r="M101" s="20"/>
      <c r="N101" s="20"/>
      <c r="O101" s="20"/>
      <c r="P101" s="20"/>
    </row>
    <row r="102" spans="1:16" ht="15.75" customHeight="1" x14ac:dyDescent="0.2">
      <c r="A102" s="20"/>
      <c r="B102" s="26" t="s">
        <v>16</v>
      </c>
      <c r="C102" s="344" t="s">
        <v>237</v>
      </c>
      <c r="D102" s="354" t="s">
        <v>238</v>
      </c>
      <c r="E102" s="20"/>
      <c r="F102" s="9">
        <v>49.320014586328497</v>
      </c>
      <c r="G102" s="7">
        <v>23.591523212556684</v>
      </c>
      <c r="H102" s="10">
        <v>59.998066970868102</v>
      </c>
      <c r="I102" s="345">
        <f t="shared" si="1"/>
        <v>241.06012627067417</v>
      </c>
      <c r="J102" s="20"/>
      <c r="K102" s="20"/>
      <c r="L102" s="20"/>
      <c r="M102" s="20"/>
      <c r="N102" s="20"/>
      <c r="O102" s="20"/>
      <c r="P102" s="20"/>
    </row>
    <row r="103" spans="1:16" ht="15.75" customHeight="1" x14ac:dyDescent="0.2">
      <c r="A103" s="20"/>
      <c r="B103" s="26" t="s">
        <v>16</v>
      </c>
      <c r="C103" s="344" t="s">
        <v>239</v>
      </c>
      <c r="D103" s="354" t="s">
        <v>240</v>
      </c>
      <c r="E103" s="20"/>
      <c r="F103" s="9">
        <v>45.289623411923294</v>
      </c>
      <c r="G103" s="7">
        <v>21.663643268802147</v>
      </c>
      <c r="H103" s="10">
        <v>42.445394047145399</v>
      </c>
      <c r="I103" s="345">
        <f t="shared" si="1"/>
        <v>221.36089029981446</v>
      </c>
      <c r="J103" s="20"/>
      <c r="K103" s="20"/>
      <c r="L103" s="20"/>
      <c r="M103" s="20"/>
      <c r="N103" s="20"/>
      <c r="O103" s="20"/>
      <c r="P103" s="20"/>
    </row>
    <row r="104" spans="1:16" ht="15.75" customHeight="1" x14ac:dyDescent="0.2">
      <c r="A104" s="20"/>
      <c r="B104" s="26" t="s">
        <v>14</v>
      </c>
      <c r="C104" s="344" t="s">
        <v>241</v>
      </c>
      <c r="D104" s="354" t="s">
        <v>242</v>
      </c>
      <c r="E104" s="20"/>
      <c r="F104" s="9">
        <v>72.591507402636637</v>
      </c>
      <c r="G104" s="7">
        <v>21.153420294055849</v>
      </c>
      <c r="H104" s="10">
        <v>88.479221369591997</v>
      </c>
      <c r="I104" s="345">
        <f t="shared" si="1"/>
        <v>309.9394799508047</v>
      </c>
      <c r="J104" s="20"/>
      <c r="K104" s="20"/>
      <c r="L104" s="20"/>
      <c r="M104" s="20"/>
      <c r="N104" s="20"/>
      <c r="O104" s="20"/>
      <c r="P104" s="20"/>
    </row>
    <row r="105" spans="1:16" ht="15.75" customHeight="1" x14ac:dyDescent="0.2">
      <c r="A105" s="20"/>
      <c r="B105" s="26" t="s">
        <v>14</v>
      </c>
      <c r="C105" s="344" t="s">
        <v>243</v>
      </c>
      <c r="D105" s="354" t="s">
        <v>244</v>
      </c>
      <c r="E105" s="20"/>
      <c r="F105" s="9">
        <v>60.623497241282699</v>
      </c>
      <c r="G105" s="7">
        <v>17.665900085631911</v>
      </c>
      <c r="H105" s="10">
        <v>85.562202774888505</v>
      </c>
      <c r="I105" s="345">
        <f t="shared" si="1"/>
        <v>258.84040544224513</v>
      </c>
      <c r="J105" s="20"/>
      <c r="K105" s="20"/>
      <c r="L105" s="20"/>
      <c r="M105" s="20"/>
      <c r="N105" s="20"/>
      <c r="O105" s="20"/>
      <c r="P105" s="20"/>
    </row>
    <row r="106" spans="1:16" ht="15.75" customHeight="1" x14ac:dyDescent="0.2">
      <c r="A106" s="20"/>
      <c r="B106" s="26" t="s">
        <v>16</v>
      </c>
      <c r="C106" s="344" t="s">
        <v>245</v>
      </c>
      <c r="D106" s="354" t="s">
        <v>246</v>
      </c>
      <c r="E106" s="20"/>
      <c r="F106" s="9">
        <v>44.170329649913967</v>
      </c>
      <c r="G106" s="7">
        <v>21.128245114734433</v>
      </c>
      <c r="H106" s="10">
        <v>50.369255947153498</v>
      </c>
      <c r="I106" s="345">
        <f t="shared" si="1"/>
        <v>215.89014788688058</v>
      </c>
      <c r="J106" s="20"/>
      <c r="K106" s="20"/>
      <c r="L106" s="20"/>
      <c r="M106" s="20"/>
      <c r="N106" s="20"/>
      <c r="O106" s="20"/>
      <c r="P106" s="20"/>
    </row>
    <row r="107" spans="1:16" ht="15.75" customHeight="1" x14ac:dyDescent="0.2">
      <c r="A107" s="20"/>
      <c r="B107" s="26" t="s">
        <v>14</v>
      </c>
      <c r="C107" s="344" t="s">
        <v>247</v>
      </c>
      <c r="D107" s="354" t="s">
        <v>248</v>
      </c>
      <c r="E107" s="20"/>
      <c r="F107" s="9">
        <v>60.232162642508605</v>
      </c>
      <c r="G107" s="7">
        <v>17.551863808666909</v>
      </c>
      <c r="H107" s="10">
        <v>65.411046138358003</v>
      </c>
      <c r="I107" s="345">
        <f t="shared" si="1"/>
        <v>257.1695482528765</v>
      </c>
      <c r="J107" s="20"/>
      <c r="K107" s="20"/>
      <c r="L107" s="20"/>
      <c r="M107" s="20"/>
      <c r="N107" s="20"/>
      <c r="O107" s="20"/>
      <c r="P107" s="20"/>
    </row>
    <row r="108" spans="1:16" ht="15.75" customHeight="1" x14ac:dyDescent="0.2">
      <c r="A108" s="20"/>
      <c r="B108" s="26" t="s">
        <v>13</v>
      </c>
      <c r="C108" s="344" t="s">
        <v>249</v>
      </c>
      <c r="D108" s="354" t="s">
        <v>250</v>
      </c>
      <c r="E108" s="20"/>
      <c r="F108" s="9">
        <v>92.30532270468737</v>
      </c>
      <c r="G108" s="7">
        <v>23.553597893906936</v>
      </c>
      <c r="H108" s="10">
        <v>75.861064990322205</v>
      </c>
      <c r="I108" s="345">
        <f t="shared" si="1"/>
        <v>383.05276328307252</v>
      </c>
      <c r="J108" s="20"/>
      <c r="K108" s="20"/>
      <c r="L108" s="20"/>
      <c r="M108" s="20"/>
      <c r="N108" s="20"/>
      <c r="O108" s="20"/>
      <c r="P108" s="20"/>
    </row>
    <row r="109" spans="1:16" ht="15.75" customHeight="1" x14ac:dyDescent="0.2">
      <c r="A109" s="20"/>
      <c r="B109" s="26" t="s">
        <v>18</v>
      </c>
      <c r="C109" s="344" t="s">
        <v>251</v>
      </c>
      <c r="D109" s="354" t="s">
        <v>252</v>
      </c>
      <c r="E109" s="20"/>
      <c r="F109" s="9">
        <v>79.380265855987076</v>
      </c>
      <c r="G109" s="7">
        <v>22.120659877222316</v>
      </c>
      <c r="H109" s="10">
        <v>81.299536798911006</v>
      </c>
      <c r="I109" s="345">
        <f t="shared" si="1"/>
        <v>335.5823606591369</v>
      </c>
      <c r="J109" s="20"/>
      <c r="K109" s="20"/>
      <c r="L109" s="20"/>
      <c r="M109" s="20"/>
      <c r="N109" s="20"/>
      <c r="O109" s="20"/>
      <c r="P109" s="20"/>
    </row>
    <row r="110" spans="1:16" ht="15.75" customHeight="1" x14ac:dyDescent="0.2">
      <c r="A110" s="20"/>
      <c r="B110" s="26" t="s">
        <v>14</v>
      </c>
      <c r="C110" s="344" t="s">
        <v>253</v>
      </c>
      <c r="D110" s="354" t="s">
        <v>254</v>
      </c>
      <c r="E110" s="20"/>
      <c r="F110" s="9">
        <v>60.941113245834643</v>
      </c>
      <c r="G110" s="7">
        <v>17.75845450524384</v>
      </c>
      <c r="H110" s="10">
        <v>53.3585697335402</v>
      </c>
      <c r="I110" s="345">
        <f t="shared" si="1"/>
        <v>260.19651089861571</v>
      </c>
      <c r="J110" s="20"/>
      <c r="K110" s="20"/>
      <c r="L110" s="20"/>
      <c r="M110" s="20"/>
      <c r="N110" s="20"/>
      <c r="O110" s="20"/>
      <c r="P110" s="20"/>
    </row>
    <row r="111" spans="1:16" ht="15.75" customHeight="1" x14ac:dyDescent="0.2">
      <c r="A111" s="20"/>
      <c r="B111" s="26" t="s">
        <v>16</v>
      </c>
      <c r="C111" s="344" t="s">
        <v>255</v>
      </c>
      <c r="D111" s="354" t="s">
        <v>256</v>
      </c>
      <c r="E111" s="20"/>
      <c r="F111" s="9">
        <v>42.871706343394372</v>
      </c>
      <c r="G111" s="7">
        <v>20.507067239239309</v>
      </c>
      <c r="H111" s="10">
        <v>50.936336842479001</v>
      </c>
      <c r="I111" s="345">
        <f t="shared" si="1"/>
        <v>209.54290121890347</v>
      </c>
      <c r="J111" s="20"/>
      <c r="K111" s="20"/>
      <c r="L111" s="20"/>
      <c r="M111" s="20"/>
      <c r="N111" s="20"/>
      <c r="O111" s="20"/>
      <c r="P111" s="20"/>
    </row>
    <row r="112" spans="1:16" ht="15.75" customHeight="1" x14ac:dyDescent="0.2">
      <c r="A112" s="20"/>
      <c r="B112" s="26" t="s">
        <v>15</v>
      </c>
      <c r="C112" s="344" t="s">
        <v>257</v>
      </c>
      <c r="D112" s="354" t="s">
        <v>258</v>
      </c>
      <c r="E112" s="20"/>
      <c r="F112" s="9">
        <v>49.418627806036689</v>
      </c>
      <c r="G112" s="7">
        <v>18.274108247636697</v>
      </c>
      <c r="H112" s="10">
        <v>60.6851770312851</v>
      </c>
      <c r="I112" s="345">
        <f t="shared" si="1"/>
        <v>223.80572394065496</v>
      </c>
      <c r="J112" s="20"/>
      <c r="K112" s="20"/>
      <c r="L112" s="20"/>
      <c r="M112" s="20"/>
      <c r="N112" s="20"/>
      <c r="O112" s="20"/>
      <c r="P112" s="20"/>
    </row>
    <row r="113" spans="1:16" ht="15.75" customHeight="1" x14ac:dyDescent="0.2">
      <c r="A113" s="20"/>
      <c r="B113" s="26" t="s">
        <v>17</v>
      </c>
      <c r="C113" s="344" t="s">
        <v>259</v>
      </c>
      <c r="D113" s="354" t="s">
        <v>260</v>
      </c>
      <c r="E113" s="20"/>
      <c r="F113" s="9">
        <v>66.29175960257389</v>
      </c>
      <c r="G113" s="7">
        <v>20.036845165250707</v>
      </c>
      <c r="H113" s="10">
        <v>70.763522396904094</v>
      </c>
      <c r="I113" s="345">
        <f t="shared" si="1"/>
        <v>285.41963308338171</v>
      </c>
      <c r="J113" s="20"/>
      <c r="K113" s="20"/>
      <c r="L113" s="20"/>
      <c r="M113" s="20"/>
      <c r="N113" s="20"/>
      <c r="O113" s="20"/>
      <c r="P113" s="20"/>
    </row>
    <row r="114" spans="1:16" ht="15.75" customHeight="1" x14ac:dyDescent="0.2">
      <c r="A114" s="20"/>
      <c r="B114" s="26" t="s">
        <v>18</v>
      </c>
      <c r="C114" s="344" t="s">
        <v>263</v>
      </c>
      <c r="D114" s="354" t="s">
        <v>264</v>
      </c>
      <c r="E114" s="20"/>
      <c r="F114" s="9">
        <v>48.376655720071362</v>
      </c>
      <c r="G114" s="7">
        <v>13.480977112404927</v>
      </c>
      <c r="H114" s="10">
        <v>63.062761970512703</v>
      </c>
      <c r="I114" s="345">
        <f t="shared" si="1"/>
        <v>204.51370567073312</v>
      </c>
      <c r="J114" s="20"/>
      <c r="K114" s="20"/>
      <c r="L114" s="20"/>
      <c r="M114" s="20"/>
      <c r="N114" s="20"/>
      <c r="O114" s="20"/>
      <c r="P114" s="20"/>
    </row>
    <row r="115" spans="1:16" ht="15.75" customHeight="1" x14ac:dyDescent="0.2">
      <c r="A115" s="20"/>
      <c r="B115" s="26" t="s">
        <v>18</v>
      </c>
      <c r="C115" s="344" t="s">
        <v>265</v>
      </c>
      <c r="D115" s="354" t="s">
        <v>266</v>
      </c>
      <c r="E115" s="20"/>
      <c r="F115" s="9">
        <v>51.83744187396141</v>
      </c>
      <c r="G115" s="7">
        <v>14.445383978424868</v>
      </c>
      <c r="H115" s="10">
        <v>55.203060425872899</v>
      </c>
      <c r="I115" s="345">
        <f t="shared" si="1"/>
        <v>219.14427883315952</v>
      </c>
      <c r="J115" s="20"/>
      <c r="K115" s="20"/>
      <c r="L115" s="20"/>
      <c r="M115" s="20"/>
      <c r="N115" s="20"/>
      <c r="O115" s="20"/>
      <c r="P115" s="20"/>
    </row>
    <row r="116" spans="1:16" ht="15.75" customHeight="1" x14ac:dyDescent="0.2">
      <c r="A116" s="20"/>
      <c r="B116" s="26" t="s">
        <v>15</v>
      </c>
      <c r="C116" s="344" t="s">
        <v>269</v>
      </c>
      <c r="D116" s="354" t="s">
        <v>270</v>
      </c>
      <c r="E116" s="20"/>
      <c r="F116" s="9">
        <v>49.519832128271624</v>
      </c>
      <c r="G116" s="7">
        <v>18.311531762245576</v>
      </c>
      <c r="H116" s="10">
        <v>64.910917303359099</v>
      </c>
      <c r="I116" s="345">
        <f t="shared" si="1"/>
        <v>224.26405529482798</v>
      </c>
      <c r="J116" s="20"/>
      <c r="K116" s="20"/>
      <c r="L116" s="20"/>
      <c r="M116" s="20"/>
      <c r="N116" s="20"/>
      <c r="O116" s="20"/>
      <c r="P116" s="20"/>
    </row>
    <row r="117" spans="1:16" ht="15.75" customHeight="1" x14ac:dyDescent="0.2">
      <c r="A117" s="20"/>
      <c r="B117" s="26" t="s">
        <v>18</v>
      </c>
      <c r="C117" s="344" t="s">
        <v>271</v>
      </c>
      <c r="D117" s="354" t="s">
        <v>272</v>
      </c>
      <c r="E117" s="20"/>
      <c r="F117" s="9">
        <v>107.9811647113829</v>
      </c>
      <c r="G117" s="7">
        <v>30.090786317852402</v>
      </c>
      <c r="H117" s="10">
        <v>57.367121455442202</v>
      </c>
      <c r="I117" s="345">
        <f t="shared" si="1"/>
        <v>456.49348449285782</v>
      </c>
      <c r="J117" s="20"/>
      <c r="K117" s="20"/>
      <c r="L117" s="20"/>
      <c r="M117" s="20"/>
      <c r="N117" s="20"/>
      <c r="O117" s="20"/>
      <c r="P117" s="20"/>
    </row>
    <row r="118" spans="1:16" ht="15.75" customHeight="1" x14ac:dyDescent="0.2">
      <c r="A118" s="20"/>
      <c r="B118" s="26" t="s">
        <v>14</v>
      </c>
      <c r="C118" s="344" t="s">
        <v>273</v>
      </c>
      <c r="D118" s="354" t="s">
        <v>274</v>
      </c>
      <c r="E118" s="20"/>
      <c r="F118" s="9">
        <v>44.372755180333108</v>
      </c>
      <c r="G118" s="7">
        <v>12.930376755073933</v>
      </c>
      <c r="H118" s="10">
        <v>69.783842354619594</v>
      </c>
      <c r="I118" s="345">
        <f t="shared" si="1"/>
        <v>189.45561480484278</v>
      </c>
      <c r="J118" s="20"/>
      <c r="K118" s="20"/>
      <c r="L118" s="20"/>
      <c r="M118" s="20"/>
      <c r="N118" s="20"/>
      <c r="O118" s="20"/>
      <c r="P118" s="20"/>
    </row>
    <row r="119" spans="1:16" ht="15.75" customHeight="1" x14ac:dyDescent="0.2">
      <c r="A119" s="20"/>
      <c r="B119" s="26" t="s">
        <v>16</v>
      </c>
      <c r="C119" s="344" t="s">
        <v>275</v>
      </c>
      <c r="D119" s="354" t="s">
        <v>276</v>
      </c>
      <c r="E119" s="20"/>
      <c r="F119" s="9">
        <v>46.805353566183754</v>
      </c>
      <c r="G119" s="7">
        <v>22.388671098135351</v>
      </c>
      <c r="H119" s="10">
        <v>53.315083997038101</v>
      </c>
      <c r="I119" s="345">
        <f t="shared" si="1"/>
        <v>228.76928434517185</v>
      </c>
      <c r="J119" s="20"/>
      <c r="K119" s="20"/>
      <c r="L119" s="20"/>
      <c r="M119" s="20"/>
      <c r="N119" s="20"/>
      <c r="O119" s="20"/>
      <c r="P119" s="20"/>
    </row>
    <row r="120" spans="1:16" ht="15.75" customHeight="1" x14ac:dyDescent="0.2">
      <c r="A120" s="20"/>
      <c r="B120" s="26" t="s">
        <v>17</v>
      </c>
      <c r="C120" s="344" t="s">
        <v>277</v>
      </c>
      <c r="D120" s="354" t="s">
        <v>278</v>
      </c>
      <c r="E120" s="20"/>
      <c r="F120" s="9">
        <v>45.742660451550869</v>
      </c>
      <c r="G120" s="7">
        <v>13.825830094254666</v>
      </c>
      <c r="H120" s="10">
        <v>53.0695645185628</v>
      </c>
      <c r="I120" s="345">
        <f t="shared" si="1"/>
        <v>196.94534344254225</v>
      </c>
      <c r="J120" s="20"/>
      <c r="K120" s="20"/>
      <c r="L120" s="20"/>
      <c r="M120" s="20"/>
      <c r="N120" s="20"/>
      <c r="O120" s="20"/>
      <c r="P120" s="20"/>
    </row>
    <row r="121" spans="1:16" ht="15.75" customHeight="1" x14ac:dyDescent="0.2">
      <c r="A121" s="20"/>
      <c r="B121" s="26" t="s">
        <v>17</v>
      </c>
      <c r="C121" s="344" t="s">
        <v>279</v>
      </c>
      <c r="D121" s="354" t="s">
        <v>280</v>
      </c>
      <c r="E121" s="20"/>
      <c r="F121" s="9">
        <v>83.53349752782654</v>
      </c>
      <c r="G121" s="7">
        <v>25.248202282021296</v>
      </c>
      <c r="H121" s="10">
        <v>48.356449071935103</v>
      </c>
      <c r="I121" s="345">
        <f t="shared" si="1"/>
        <v>359.65405591131895</v>
      </c>
      <c r="J121" s="20"/>
      <c r="K121" s="20"/>
      <c r="L121" s="20"/>
      <c r="M121" s="20"/>
      <c r="N121" s="20"/>
      <c r="O121" s="20"/>
      <c r="P121" s="20"/>
    </row>
    <row r="122" spans="1:16" ht="15.75" customHeight="1" x14ac:dyDescent="0.2">
      <c r="A122" s="20"/>
      <c r="B122" s="26" t="s">
        <v>17</v>
      </c>
      <c r="C122" s="344" t="s">
        <v>281</v>
      </c>
      <c r="D122" s="354" t="s">
        <v>282</v>
      </c>
      <c r="E122" s="20"/>
      <c r="F122" s="9">
        <v>40.174099848760747</v>
      </c>
      <c r="G122" s="7">
        <v>12.142719142601955</v>
      </c>
      <c r="H122" s="10">
        <v>42.0160918352314</v>
      </c>
      <c r="I122" s="345">
        <f t="shared" si="1"/>
        <v>172.96986694924337</v>
      </c>
      <c r="J122" s="20"/>
      <c r="K122" s="20"/>
      <c r="L122" s="20"/>
      <c r="M122" s="20"/>
      <c r="N122" s="20"/>
      <c r="O122" s="20"/>
      <c r="P122" s="20"/>
    </row>
    <row r="123" spans="1:16" ht="15.75" customHeight="1" x14ac:dyDescent="0.2">
      <c r="A123" s="20"/>
      <c r="B123" s="26" t="s">
        <v>14</v>
      </c>
      <c r="C123" s="344" t="s">
        <v>283</v>
      </c>
      <c r="D123" s="354" t="s">
        <v>284</v>
      </c>
      <c r="E123" s="20"/>
      <c r="F123" s="9">
        <v>76.509250408139266</v>
      </c>
      <c r="G123" s="7">
        <v>22.295064370129747</v>
      </c>
      <c r="H123" s="10">
        <v>83.836611139554293</v>
      </c>
      <c r="I123" s="345">
        <f t="shared" si="1"/>
        <v>326.666825519913</v>
      </c>
      <c r="J123" s="20"/>
      <c r="K123" s="20"/>
      <c r="L123" s="20"/>
      <c r="M123" s="20"/>
      <c r="N123" s="20"/>
      <c r="O123" s="20"/>
      <c r="P123" s="20"/>
    </row>
    <row r="124" spans="1:16" ht="15.75" customHeight="1" x14ac:dyDescent="0.2">
      <c r="A124" s="20"/>
      <c r="B124" s="26" t="s">
        <v>14</v>
      </c>
      <c r="C124" s="344" t="s">
        <v>285</v>
      </c>
      <c r="D124" s="354" t="s">
        <v>286</v>
      </c>
      <c r="E124" s="20"/>
      <c r="F124" s="9">
        <v>47.624691995347277</v>
      </c>
      <c r="G124" s="7">
        <v>13.878002568051741</v>
      </c>
      <c r="H124" s="10">
        <v>54.300836650543701</v>
      </c>
      <c r="I124" s="345">
        <f t="shared" si="1"/>
        <v>203.34020876550983</v>
      </c>
      <c r="J124" s="20"/>
      <c r="K124" s="20"/>
      <c r="L124" s="20"/>
      <c r="M124" s="20"/>
      <c r="N124" s="20"/>
      <c r="O124" s="20"/>
      <c r="P124" s="20"/>
    </row>
    <row r="125" spans="1:16" ht="15.75" customHeight="1" x14ac:dyDescent="0.2">
      <c r="A125" s="20"/>
      <c r="B125" s="26" t="s">
        <v>14</v>
      </c>
      <c r="C125" s="344" t="s">
        <v>287</v>
      </c>
      <c r="D125" s="354" t="s">
        <v>288</v>
      </c>
      <c r="E125" s="20"/>
      <c r="F125" s="9">
        <v>96.739137193301431</v>
      </c>
      <c r="G125" s="7">
        <v>28.190124453317363</v>
      </c>
      <c r="H125" s="10">
        <v>63.913213327024302</v>
      </c>
      <c r="I125" s="345">
        <f t="shared" si="1"/>
        <v>413.04112485605106</v>
      </c>
      <c r="J125" s="20"/>
      <c r="K125" s="20"/>
      <c r="L125" s="20"/>
      <c r="M125" s="20"/>
      <c r="N125" s="20"/>
      <c r="O125" s="20"/>
      <c r="P125" s="20"/>
    </row>
    <row r="126" spans="1:16" ht="15.75" customHeight="1" x14ac:dyDescent="0.2">
      <c r="A126" s="20"/>
      <c r="B126" s="26" t="s">
        <v>17</v>
      </c>
      <c r="C126" s="344" t="s">
        <v>291</v>
      </c>
      <c r="D126" s="354" t="s">
        <v>292</v>
      </c>
      <c r="E126" s="20"/>
      <c r="F126" s="9">
        <v>81.32495069260878</v>
      </c>
      <c r="G126" s="7">
        <v>24.580663643090002</v>
      </c>
      <c r="H126" s="10">
        <v>64.328211130420698</v>
      </c>
      <c r="I126" s="345">
        <f t="shared" si="1"/>
        <v>350.14514211668734</v>
      </c>
      <c r="J126" s="20"/>
      <c r="K126" s="20"/>
      <c r="L126" s="20"/>
      <c r="M126" s="20"/>
      <c r="N126" s="20"/>
      <c r="O126" s="20"/>
      <c r="P126" s="20"/>
    </row>
    <row r="127" spans="1:16" ht="15.75" customHeight="1" x14ac:dyDescent="0.2">
      <c r="A127" s="20"/>
      <c r="B127" s="26" t="s">
        <v>17</v>
      </c>
      <c r="C127" s="344" t="s">
        <v>293</v>
      </c>
      <c r="D127" s="354" t="s">
        <v>294</v>
      </c>
      <c r="E127" s="20"/>
      <c r="F127" s="9">
        <v>61.654797350417219</v>
      </c>
      <c r="G127" s="7">
        <v>18.635312075156534</v>
      </c>
      <c r="H127" s="10">
        <v>46.215584820842103</v>
      </c>
      <c r="I127" s="345">
        <f t="shared" si="1"/>
        <v>265.45515978283191</v>
      </c>
      <c r="J127" s="20"/>
      <c r="K127" s="20"/>
      <c r="L127" s="20"/>
      <c r="M127" s="20"/>
      <c r="N127" s="20"/>
      <c r="O127" s="20"/>
      <c r="P127" s="20"/>
    </row>
    <row r="128" spans="1:16" ht="15.75" customHeight="1" x14ac:dyDescent="0.2">
      <c r="A128" s="20"/>
      <c r="B128" s="26" t="s">
        <v>18</v>
      </c>
      <c r="C128" s="344" t="s">
        <v>295</v>
      </c>
      <c r="D128" s="354" t="s">
        <v>296</v>
      </c>
      <c r="E128" s="20"/>
      <c r="F128" s="9">
        <v>124.77151031287815</v>
      </c>
      <c r="G128" s="7">
        <v>34.769701414275943</v>
      </c>
      <c r="H128" s="10">
        <v>66.171024909748397</v>
      </c>
      <c r="I128" s="345">
        <f t="shared" si="1"/>
        <v>527.47515421231697</v>
      </c>
      <c r="J128" s="20"/>
      <c r="K128" s="20"/>
      <c r="L128" s="20"/>
      <c r="M128" s="20"/>
      <c r="N128" s="20"/>
      <c r="O128" s="20"/>
      <c r="P128" s="20"/>
    </row>
    <row r="129" spans="1:16" ht="15.75" customHeight="1" x14ac:dyDescent="0.2">
      <c r="A129" s="20"/>
      <c r="B129" s="26" t="s">
        <v>18</v>
      </c>
      <c r="C129" s="344" t="s">
        <v>297</v>
      </c>
      <c r="D129" s="354" t="s">
        <v>298</v>
      </c>
      <c r="E129" s="20"/>
      <c r="F129" s="9">
        <v>12.787410114802508</v>
      </c>
      <c r="G129" s="7">
        <v>3.5634291068422286</v>
      </c>
      <c r="H129" s="10">
        <v>0</v>
      </c>
      <c r="I129" s="345">
        <f t="shared" si="1"/>
        <v>54.059144634601829</v>
      </c>
      <c r="J129" s="20"/>
      <c r="K129" s="20"/>
      <c r="L129" s="20"/>
      <c r="M129" s="20"/>
      <c r="N129" s="20"/>
      <c r="O129" s="20"/>
      <c r="P129" s="20"/>
    </row>
    <row r="130" spans="1:16" ht="15.75" customHeight="1" x14ac:dyDescent="0.2">
      <c r="A130" s="20"/>
      <c r="B130" s="26" t="s">
        <v>17</v>
      </c>
      <c r="C130" s="344" t="s">
        <v>299</v>
      </c>
      <c r="D130" s="354" t="s">
        <v>300</v>
      </c>
      <c r="E130" s="20"/>
      <c r="F130" s="9">
        <v>56.453224779938573</v>
      </c>
      <c r="G130" s="7">
        <v>17.063124146591594</v>
      </c>
      <c r="H130" s="10">
        <v>36.679376984124197</v>
      </c>
      <c r="I130" s="345">
        <f t="shared" si="1"/>
        <v>243.05975282089406</v>
      </c>
      <c r="J130" s="20"/>
      <c r="K130" s="20"/>
      <c r="L130" s="20"/>
      <c r="M130" s="20"/>
      <c r="N130" s="20"/>
      <c r="O130" s="20"/>
      <c r="P130" s="20"/>
    </row>
    <row r="131" spans="1:16" ht="15.75" customHeight="1" x14ac:dyDescent="0.2">
      <c r="A131" s="20"/>
      <c r="B131" s="26" t="s">
        <v>14</v>
      </c>
      <c r="C131" s="344" t="s">
        <v>301</v>
      </c>
      <c r="D131" s="354" t="s">
        <v>302</v>
      </c>
      <c r="E131" s="20"/>
      <c r="F131" s="9">
        <v>48.007695637840882</v>
      </c>
      <c r="G131" s="7">
        <v>13.989611175087324</v>
      </c>
      <c r="H131" s="10">
        <v>14.9680483246864</v>
      </c>
      <c r="I131" s="345">
        <f t="shared" si="1"/>
        <v>204.97549578490325</v>
      </c>
      <c r="J131" s="20"/>
      <c r="K131" s="20"/>
      <c r="L131" s="20"/>
      <c r="M131" s="20"/>
      <c r="N131" s="20"/>
      <c r="O131" s="20"/>
      <c r="P131" s="20"/>
    </row>
    <row r="132" spans="1:16" ht="15.75" customHeight="1" x14ac:dyDescent="0.2">
      <c r="A132" s="20"/>
      <c r="B132" s="26" t="s">
        <v>13</v>
      </c>
      <c r="C132" s="344" t="s">
        <v>305</v>
      </c>
      <c r="D132" s="354" t="s">
        <v>306</v>
      </c>
      <c r="E132" s="20"/>
      <c r="F132" s="9">
        <v>94.310298037702353</v>
      </c>
      <c r="G132" s="7">
        <v>24.065208507437017</v>
      </c>
      <c r="H132" s="10">
        <v>71.767636600179699</v>
      </c>
      <c r="I132" s="345">
        <f t="shared" si="1"/>
        <v>391.37309973953978</v>
      </c>
      <c r="J132" s="20"/>
      <c r="K132" s="20"/>
      <c r="L132" s="20"/>
      <c r="M132" s="20"/>
      <c r="N132" s="20"/>
      <c r="O132" s="20"/>
      <c r="P132" s="20"/>
    </row>
    <row r="133" spans="1:16" ht="15.75" customHeight="1" x14ac:dyDescent="0.2">
      <c r="A133" s="20"/>
      <c r="B133" s="26" t="s">
        <v>17</v>
      </c>
      <c r="C133" s="344" t="s">
        <v>307</v>
      </c>
      <c r="D133" s="354" t="s">
        <v>308</v>
      </c>
      <c r="E133" s="20"/>
      <c r="F133" s="9">
        <v>51.088008670648414</v>
      </c>
      <c r="G133" s="7">
        <v>15.441474561417785</v>
      </c>
      <c r="H133" s="10">
        <v>28.4202706215255</v>
      </c>
      <c r="I133" s="345">
        <f t="shared" si="1"/>
        <v>219.95977746185727</v>
      </c>
      <c r="J133" s="20"/>
      <c r="K133" s="20"/>
      <c r="L133" s="20"/>
      <c r="M133" s="20"/>
      <c r="N133" s="20"/>
      <c r="O133" s="20"/>
      <c r="P133" s="20"/>
    </row>
    <row r="134" spans="1:16" ht="15.75" customHeight="1" x14ac:dyDescent="0.2">
      <c r="A134" s="20"/>
      <c r="B134" s="26" t="s">
        <v>17</v>
      </c>
      <c r="C134" s="344" t="s">
        <v>309</v>
      </c>
      <c r="D134" s="354" t="s">
        <v>310</v>
      </c>
      <c r="E134" s="20"/>
      <c r="F134" s="9">
        <v>88.431826255661292</v>
      </c>
      <c r="G134" s="7">
        <v>26.728734023470405</v>
      </c>
      <c r="H134" s="10">
        <v>62.059318580648998</v>
      </c>
      <c r="I134" s="345">
        <f t="shared" si="1"/>
        <v>380.74384439486522</v>
      </c>
      <c r="J134" s="20"/>
      <c r="K134" s="20"/>
      <c r="L134" s="20"/>
      <c r="M134" s="20"/>
      <c r="N134" s="20"/>
      <c r="O134" s="20"/>
      <c r="P134" s="20"/>
    </row>
    <row r="135" spans="1:16" ht="15.75" customHeight="1" x14ac:dyDescent="0.2">
      <c r="A135" s="20"/>
      <c r="B135" s="26" t="s">
        <v>17</v>
      </c>
      <c r="C135" s="344" t="s">
        <v>311</v>
      </c>
      <c r="D135" s="354" t="s">
        <v>312</v>
      </c>
      <c r="E135" s="20"/>
      <c r="F135" s="9">
        <v>94.952069753176019</v>
      </c>
      <c r="G135" s="7">
        <v>28.699493438858781</v>
      </c>
      <c r="H135" s="10">
        <v>60.037181785974603</v>
      </c>
      <c r="I135" s="345">
        <f t="shared" si="1"/>
        <v>408.81679822550552</v>
      </c>
      <c r="J135" s="20"/>
      <c r="K135" s="20"/>
      <c r="L135" s="20"/>
      <c r="M135" s="20"/>
      <c r="N135" s="20"/>
      <c r="O135" s="20"/>
      <c r="P135" s="20"/>
    </row>
    <row r="136" spans="1:16" ht="15.75" customHeight="1" x14ac:dyDescent="0.2">
      <c r="A136" s="20"/>
      <c r="B136" s="26" t="s">
        <v>13</v>
      </c>
      <c r="C136" s="344" t="s">
        <v>313</v>
      </c>
      <c r="D136" s="354" t="s">
        <v>314</v>
      </c>
      <c r="E136" s="20"/>
      <c r="F136" s="9">
        <v>55.435639659292278</v>
      </c>
      <c r="G136" s="7">
        <v>14.145541419142724</v>
      </c>
      <c r="H136" s="10">
        <v>62.885617602418399</v>
      </c>
      <c r="I136" s="345">
        <f t="shared" si="1"/>
        <v>230.04930088152182</v>
      </c>
      <c r="J136" s="20"/>
      <c r="K136" s="20"/>
      <c r="L136" s="20"/>
      <c r="M136" s="20"/>
      <c r="N136" s="20"/>
      <c r="O136" s="20"/>
      <c r="P136" s="20"/>
    </row>
    <row r="137" spans="1:16" ht="15.75" customHeight="1" x14ac:dyDescent="0.2">
      <c r="A137" s="20"/>
      <c r="B137" s="26" t="s">
        <v>18</v>
      </c>
      <c r="C137" s="344" t="s">
        <v>315</v>
      </c>
      <c r="D137" s="354" t="s">
        <v>316</v>
      </c>
      <c r="E137" s="20"/>
      <c r="F137" s="9">
        <v>121.93083426296114</v>
      </c>
      <c r="G137" s="7">
        <v>33.978098765380985</v>
      </c>
      <c r="H137" s="10">
        <v>75.759418193958595</v>
      </c>
      <c r="I137" s="345">
        <f t="shared" si="1"/>
        <v>515.46611437830472</v>
      </c>
      <c r="J137" s="20"/>
      <c r="K137" s="20"/>
      <c r="L137" s="20"/>
      <c r="M137" s="20"/>
      <c r="N137" s="20"/>
      <c r="O137" s="20"/>
      <c r="P137" s="20"/>
    </row>
    <row r="138" spans="1:16" ht="15.75" customHeight="1" x14ac:dyDescent="0.2">
      <c r="A138" s="20"/>
      <c r="B138" s="26" t="s">
        <v>15</v>
      </c>
      <c r="C138" s="344" t="s">
        <v>317</v>
      </c>
      <c r="D138" s="354" t="s">
        <v>318</v>
      </c>
      <c r="E138" s="20"/>
      <c r="F138" s="9">
        <v>44.213234722899784</v>
      </c>
      <c r="G138" s="7">
        <v>16.349248718025812</v>
      </c>
      <c r="H138" s="10">
        <v>55.518072157774199</v>
      </c>
      <c r="I138" s="345">
        <f t="shared" si="1"/>
        <v>200.2316827523882</v>
      </c>
      <c r="J138" s="20"/>
      <c r="K138" s="20"/>
      <c r="L138" s="20"/>
      <c r="M138" s="20"/>
      <c r="N138" s="20"/>
      <c r="O138" s="20"/>
      <c r="P138" s="20"/>
    </row>
    <row r="139" spans="1:16" ht="15.75" customHeight="1" x14ac:dyDescent="0.2">
      <c r="A139" s="20"/>
      <c r="B139" s="26" t="s">
        <v>14</v>
      </c>
      <c r="C139" s="344" t="s">
        <v>319</v>
      </c>
      <c r="D139" s="354" t="s">
        <v>320</v>
      </c>
      <c r="E139" s="20"/>
      <c r="F139" s="9">
        <v>38.245562183540457</v>
      </c>
      <c r="G139" s="7">
        <v>11.144891189041413</v>
      </c>
      <c r="H139" s="10">
        <v>0</v>
      </c>
      <c r="I139" s="345">
        <f t="shared" si="1"/>
        <v>163.29471694043019</v>
      </c>
      <c r="J139" s="20"/>
      <c r="K139" s="20"/>
      <c r="L139" s="20"/>
      <c r="M139" s="20"/>
      <c r="N139" s="20"/>
      <c r="O139" s="20"/>
      <c r="P139" s="20"/>
    </row>
    <row r="140" spans="1:16" ht="15.75" customHeight="1" x14ac:dyDescent="0.2">
      <c r="A140" s="20"/>
      <c r="B140" s="26" t="s">
        <v>18</v>
      </c>
      <c r="C140" s="344" t="s">
        <v>321</v>
      </c>
      <c r="D140" s="354" t="s">
        <v>322</v>
      </c>
      <c r="E140" s="20"/>
      <c r="F140" s="9">
        <v>39.151944497310105</v>
      </c>
      <c r="G140" s="7">
        <v>10.910354587727317</v>
      </c>
      <c r="H140" s="10">
        <v>70.933258578406296</v>
      </c>
      <c r="I140" s="345">
        <f t="shared" si="1"/>
        <v>165.51597323495071</v>
      </c>
      <c r="J140" s="20"/>
      <c r="K140" s="20"/>
      <c r="L140" s="20"/>
      <c r="M140" s="20"/>
      <c r="N140" s="20"/>
      <c r="O140" s="20"/>
      <c r="P140" s="20"/>
    </row>
    <row r="141" spans="1:16" ht="15.75" customHeight="1" x14ac:dyDescent="0.2">
      <c r="A141" s="20"/>
      <c r="B141" s="26" t="s">
        <v>14</v>
      </c>
      <c r="C141" s="344" t="s">
        <v>323</v>
      </c>
      <c r="D141" s="354" t="s">
        <v>324</v>
      </c>
      <c r="E141" s="20"/>
      <c r="F141" s="9">
        <v>79.361863541969001</v>
      </c>
      <c r="G141" s="7">
        <v>23.126325859460003</v>
      </c>
      <c r="H141" s="10">
        <v>81.9414004343827</v>
      </c>
      <c r="I141" s="345">
        <f t="shared" si="1"/>
        <v>338.84645179900451</v>
      </c>
      <c r="J141" s="20"/>
      <c r="K141" s="20"/>
      <c r="L141" s="20"/>
      <c r="M141" s="20"/>
      <c r="N141" s="20"/>
      <c r="O141" s="20"/>
      <c r="P141" s="20"/>
    </row>
    <row r="142" spans="1:16" ht="15.75" customHeight="1" x14ac:dyDescent="0.2">
      <c r="A142" s="20"/>
      <c r="B142" s="26" t="s">
        <v>13</v>
      </c>
      <c r="C142" s="344" t="s">
        <v>325</v>
      </c>
      <c r="D142" s="354" t="s">
        <v>326</v>
      </c>
      <c r="E142" s="20"/>
      <c r="F142" s="9">
        <v>91.307308820011642</v>
      </c>
      <c r="G142" s="7">
        <v>23.298934164412231</v>
      </c>
      <c r="H142" s="10">
        <v>68.796652891551602</v>
      </c>
      <c r="I142" s="345">
        <f t="shared" ref="I142:I205" si="2">IF(SUMPRODUCT(F142:H142,F$8:H$8)*H$10=0,"No data",SUMPRODUCT(F142:H142,F$8:H$8)*H$10)</f>
        <v>378.91116055510224</v>
      </c>
      <c r="J142" s="20"/>
      <c r="K142" s="20"/>
      <c r="L142" s="20"/>
      <c r="M142" s="20"/>
      <c r="N142" s="20"/>
      <c r="O142" s="20"/>
      <c r="P142" s="20"/>
    </row>
    <row r="143" spans="1:16" ht="15.75" customHeight="1" x14ac:dyDescent="0.2">
      <c r="A143" s="20"/>
      <c r="B143" s="26" t="s">
        <v>17</v>
      </c>
      <c r="C143" s="344" t="s">
        <v>327</v>
      </c>
      <c r="D143" s="354" t="s">
        <v>328</v>
      </c>
      <c r="E143" s="20"/>
      <c r="F143" s="9">
        <v>55.323575002326542</v>
      </c>
      <c r="G143" s="7">
        <v>16.721684760751344</v>
      </c>
      <c r="H143" s="10">
        <v>50.623465305072202</v>
      </c>
      <c r="I143" s="345">
        <f t="shared" si="2"/>
        <v>238.19603782868808</v>
      </c>
      <c r="J143" s="20"/>
      <c r="K143" s="20"/>
      <c r="L143" s="20"/>
      <c r="M143" s="20"/>
      <c r="N143" s="20"/>
      <c r="O143" s="20"/>
      <c r="P143" s="20"/>
    </row>
    <row r="144" spans="1:16" ht="15.75" customHeight="1" x14ac:dyDescent="0.2">
      <c r="A144" s="20"/>
      <c r="B144" s="26" t="s">
        <v>17</v>
      </c>
      <c r="C144" s="344" t="s">
        <v>329</v>
      </c>
      <c r="D144" s="354" t="s">
        <v>330</v>
      </c>
      <c r="E144" s="20"/>
      <c r="F144" s="9">
        <v>59.678260412202825</v>
      </c>
      <c r="G144" s="7">
        <v>18.037898990455993</v>
      </c>
      <c r="H144" s="10">
        <v>38.506077202869299</v>
      </c>
      <c r="I144" s="345">
        <f t="shared" si="2"/>
        <v>256.94516621707061</v>
      </c>
      <c r="J144" s="20"/>
      <c r="K144" s="20"/>
      <c r="L144" s="20"/>
      <c r="M144" s="20"/>
      <c r="N144" s="20"/>
      <c r="O144" s="20"/>
      <c r="P144" s="20"/>
    </row>
    <row r="145" spans="1:16" ht="15.75" customHeight="1" x14ac:dyDescent="0.2">
      <c r="A145" s="20"/>
      <c r="B145" s="26" t="s">
        <v>18</v>
      </c>
      <c r="C145" s="344" t="s">
        <v>331</v>
      </c>
      <c r="D145" s="354" t="s">
        <v>332</v>
      </c>
      <c r="E145" s="20"/>
      <c r="F145" s="9">
        <v>114.30639059909799</v>
      </c>
      <c r="G145" s="7">
        <v>31.853417987070909</v>
      </c>
      <c r="H145" s="10">
        <v>63.046803359300398</v>
      </c>
      <c r="I145" s="345">
        <f t="shared" si="2"/>
        <v>483.23355914759162</v>
      </c>
      <c r="J145" s="20"/>
      <c r="K145" s="20"/>
      <c r="L145" s="20"/>
      <c r="M145" s="20"/>
      <c r="N145" s="20"/>
      <c r="O145" s="20"/>
      <c r="P145" s="20"/>
    </row>
    <row r="146" spans="1:16" ht="15.75" customHeight="1" x14ac:dyDescent="0.2">
      <c r="A146" s="20"/>
      <c r="B146" s="26" t="s">
        <v>17</v>
      </c>
      <c r="C146" s="344" t="s">
        <v>333</v>
      </c>
      <c r="D146" s="354" t="s">
        <v>334</v>
      </c>
      <c r="E146" s="20"/>
      <c r="F146" s="9">
        <v>36.623628931336668</v>
      </c>
      <c r="G146" s="7">
        <v>11.069580694284319</v>
      </c>
      <c r="H146" s="10">
        <v>25.7322958711033</v>
      </c>
      <c r="I146" s="345">
        <f t="shared" si="2"/>
        <v>157.68328966422811</v>
      </c>
      <c r="J146" s="20"/>
      <c r="K146" s="20"/>
      <c r="L146" s="20"/>
      <c r="M146" s="20"/>
      <c r="N146" s="20"/>
      <c r="O146" s="20"/>
      <c r="P146" s="20"/>
    </row>
    <row r="147" spans="1:16" ht="15.75" customHeight="1" x14ac:dyDescent="0.2">
      <c r="A147" s="20"/>
      <c r="B147" s="26" t="s">
        <v>18</v>
      </c>
      <c r="C147" s="344" t="s">
        <v>337</v>
      </c>
      <c r="D147" s="354" t="s">
        <v>338</v>
      </c>
      <c r="E147" s="20"/>
      <c r="F147" s="9">
        <v>124.22033766751859</v>
      </c>
      <c r="G147" s="7">
        <v>34.616107791350224</v>
      </c>
      <c r="H147" s="10">
        <v>52.193052433959302</v>
      </c>
      <c r="I147" s="345">
        <f t="shared" si="2"/>
        <v>525.14505597611208</v>
      </c>
      <c r="J147" s="20"/>
      <c r="K147" s="20"/>
      <c r="L147" s="20"/>
      <c r="M147" s="20"/>
      <c r="N147" s="20"/>
      <c r="O147" s="20"/>
      <c r="P147" s="20"/>
    </row>
    <row r="148" spans="1:16" ht="15.75" customHeight="1" x14ac:dyDescent="0.2">
      <c r="A148" s="20"/>
      <c r="B148" s="26" t="s">
        <v>14</v>
      </c>
      <c r="C148" s="344" t="s">
        <v>339</v>
      </c>
      <c r="D148" s="354" t="s">
        <v>340</v>
      </c>
      <c r="E148" s="20"/>
      <c r="F148" s="9">
        <v>63.574077047499479</v>
      </c>
      <c r="G148" s="7">
        <v>18.525709407483664</v>
      </c>
      <c r="H148" s="10">
        <v>60.1645995288644</v>
      </c>
      <c r="I148" s="345">
        <f t="shared" si="2"/>
        <v>271.43831397746533</v>
      </c>
      <c r="J148" s="20"/>
      <c r="K148" s="20"/>
      <c r="L148" s="20"/>
      <c r="M148" s="20"/>
      <c r="N148" s="20"/>
      <c r="O148" s="20"/>
      <c r="P148" s="20"/>
    </row>
    <row r="149" spans="1:16" ht="15.75" customHeight="1" x14ac:dyDescent="0.2">
      <c r="A149" s="20"/>
      <c r="B149" s="26" t="s">
        <v>18</v>
      </c>
      <c r="C149" s="344" t="s">
        <v>341</v>
      </c>
      <c r="D149" s="354" t="s">
        <v>342</v>
      </c>
      <c r="E149" s="20"/>
      <c r="F149" s="9">
        <v>82.270308810805147</v>
      </c>
      <c r="G149" s="7">
        <v>22.92601945298987</v>
      </c>
      <c r="H149" s="10">
        <v>70.010834261553597</v>
      </c>
      <c r="I149" s="345">
        <f t="shared" si="2"/>
        <v>347.80010050575908</v>
      </c>
      <c r="J149" s="20"/>
      <c r="K149" s="20"/>
      <c r="L149" s="20"/>
      <c r="M149" s="20"/>
      <c r="N149" s="20"/>
      <c r="O149" s="20"/>
      <c r="P149" s="20"/>
    </row>
    <row r="150" spans="1:16" ht="15.75" customHeight="1" x14ac:dyDescent="0.2">
      <c r="A150" s="20"/>
      <c r="B150" s="26" t="s">
        <v>18</v>
      </c>
      <c r="C150" s="344" t="s">
        <v>343</v>
      </c>
      <c r="D150" s="354" t="s">
        <v>344</v>
      </c>
      <c r="E150" s="20"/>
      <c r="F150" s="9">
        <v>83.044930955774333</v>
      </c>
      <c r="G150" s="7">
        <v>23.141881075742742</v>
      </c>
      <c r="H150" s="10">
        <v>111.177069606063</v>
      </c>
      <c r="I150" s="345">
        <f t="shared" si="2"/>
        <v>351.07483793860172</v>
      </c>
      <c r="J150" s="20"/>
      <c r="K150" s="20"/>
      <c r="L150" s="20"/>
      <c r="M150" s="20"/>
      <c r="N150" s="20"/>
      <c r="O150" s="20"/>
      <c r="P150" s="20"/>
    </row>
    <row r="151" spans="1:16" ht="15.75" customHeight="1" x14ac:dyDescent="0.2">
      <c r="A151" s="20"/>
      <c r="B151" s="26" t="s">
        <v>13</v>
      </c>
      <c r="C151" s="344" t="s">
        <v>345</v>
      </c>
      <c r="D151" s="354" t="s">
        <v>346</v>
      </c>
      <c r="E151" s="20"/>
      <c r="F151" s="9">
        <v>86.096471433616557</v>
      </c>
      <c r="G151" s="7">
        <v>21.969282039340854</v>
      </c>
      <c r="H151" s="10">
        <v>63.414582091881996</v>
      </c>
      <c r="I151" s="345">
        <f t="shared" si="2"/>
        <v>357.2869941322918</v>
      </c>
      <c r="J151" s="20"/>
      <c r="K151" s="20"/>
      <c r="L151" s="20"/>
      <c r="M151" s="20"/>
      <c r="N151" s="20"/>
      <c r="O151" s="20"/>
      <c r="P151" s="20"/>
    </row>
    <row r="152" spans="1:16" ht="15.75" customHeight="1" x14ac:dyDescent="0.2">
      <c r="A152" s="20"/>
      <c r="B152" s="26" t="s">
        <v>17</v>
      </c>
      <c r="C152" s="344" t="s">
        <v>347</v>
      </c>
      <c r="D152" s="354" t="s">
        <v>348</v>
      </c>
      <c r="E152" s="20"/>
      <c r="F152" s="9">
        <v>36.601443952167834</v>
      </c>
      <c r="G152" s="7">
        <v>11.062875230509256</v>
      </c>
      <c r="H152" s="10">
        <v>33.163306722856603</v>
      </c>
      <c r="I152" s="345">
        <f t="shared" si="2"/>
        <v>157.58777208176699</v>
      </c>
      <c r="J152" s="20"/>
      <c r="K152" s="20"/>
      <c r="L152" s="20"/>
      <c r="M152" s="20"/>
      <c r="N152" s="20"/>
      <c r="O152" s="20"/>
      <c r="P152" s="20"/>
    </row>
    <row r="153" spans="1:16" ht="15.75" customHeight="1" x14ac:dyDescent="0.2">
      <c r="A153" s="20"/>
      <c r="B153" s="26" t="s">
        <v>17</v>
      </c>
      <c r="C153" s="344" t="s">
        <v>349</v>
      </c>
      <c r="D153" s="354" t="s">
        <v>350</v>
      </c>
      <c r="E153" s="20"/>
      <c r="F153" s="9">
        <v>65.376185519738428</v>
      </c>
      <c r="G153" s="7">
        <v>19.760110677509363</v>
      </c>
      <c r="H153" s="10">
        <v>61.0605906516411</v>
      </c>
      <c r="I153" s="345">
        <f t="shared" si="2"/>
        <v>281.47762248734062</v>
      </c>
      <c r="J153" s="20"/>
      <c r="K153" s="20"/>
      <c r="L153" s="20"/>
      <c r="M153" s="20"/>
      <c r="N153" s="20"/>
      <c r="O153" s="20"/>
      <c r="P153" s="20"/>
    </row>
    <row r="154" spans="1:16" ht="15.75" customHeight="1" x14ac:dyDescent="0.2">
      <c r="A154" s="20"/>
      <c r="B154" s="26" t="s">
        <v>14</v>
      </c>
      <c r="C154" s="344" t="s">
        <v>357</v>
      </c>
      <c r="D154" s="354" t="s">
        <v>358</v>
      </c>
      <c r="E154" s="20"/>
      <c r="F154" s="9">
        <v>37.835400928310563</v>
      </c>
      <c r="G154" s="7">
        <v>11.025368758241191</v>
      </c>
      <c r="H154" s="10">
        <v>77.976348961591498</v>
      </c>
      <c r="I154" s="345">
        <f t="shared" si="2"/>
        <v>161.54347673767739</v>
      </c>
      <c r="J154" s="20"/>
      <c r="K154" s="20"/>
      <c r="L154" s="20"/>
      <c r="M154" s="20"/>
      <c r="N154" s="20"/>
      <c r="O154" s="20"/>
      <c r="P154" s="20"/>
    </row>
    <row r="155" spans="1:16" ht="15.75" customHeight="1" x14ac:dyDescent="0.2">
      <c r="A155" s="20"/>
      <c r="B155" s="26" t="s">
        <v>16</v>
      </c>
      <c r="C155" s="344" t="s">
        <v>359</v>
      </c>
      <c r="D155" s="354" t="s">
        <v>360</v>
      </c>
      <c r="E155" s="20"/>
      <c r="F155" s="9">
        <v>70.03806695092814</v>
      </c>
      <c r="G155" s="7">
        <v>33.501707087763897</v>
      </c>
      <c r="H155" s="10">
        <v>31.559957488805502</v>
      </c>
      <c r="I155" s="345">
        <f t="shared" si="2"/>
        <v>342.32320092672364</v>
      </c>
      <c r="J155" s="20"/>
      <c r="K155" s="20"/>
      <c r="L155" s="20"/>
      <c r="M155" s="20"/>
      <c r="N155" s="20"/>
      <c r="O155" s="20"/>
      <c r="P155" s="20"/>
    </row>
    <row r="156" spans="1:16" ht="15.75" customHeight="1" x14ac:dyDescent="0.2">
      <c r="A156" s="20"/>
      <c r="B156" s="26" t="s">
        <v>18</v>
      </c>
      <c r="C156" s="344" t="s">
        <v>361</v>
      </c>
      <c r="D156" s="354" t="s">
        <v>362</v>
      </c>
      <c r="E156" s="20"/>
      <c r="F156" s="9">
        <v>80.727547557954779</v>
      </c>
      <c r="G156" s="7">
        <v>22.496102815925767</v>
      </c>
      <c r="H156" s="10">
        <v>58.515910723585897</v>
      </c>
      <c r="I156" s="345">
        <f t="shared" si="2"/>
        <v>341.27803286612385</v>
      </c>
      <c r="J156" s="20"/>
      <c r="K156" s="20"/>
      <c r="L156" s="20"/>
      <c r="M156" s="20"/>
      <c r="N156" s="20"/>
      <c r="O156" s="20"/>
      <c r="P156" s="20"/>
    </row>
    <row r="157" spans="1:16" ht="15.75" customHeight="1" x14ac:dyDescent="0.2">
      <c r="A157" s="20"/>
      <c r="B157" s="26" t="s">
        <v>18</v>
      </c>
      <c r="C157" s="344" t="s">
        <v>363</v>
      </c>
      <c r="D157" s="354" t="s">
        <v>364</v>
      </c>
      <c r="E157" s="20"/>
      <c r="F157" s="9">
        <v>134.81892198862289</v>
      </c>
      <c r="G157" s="7">
        <v>37.569583399161218</v>
      </c>
      <c r="H157" s="10">
        <v>107.799531137073</v>
      </c>
      <c r="I157" s="345">
        <f t="shared" si="2"/>
        <v>569.95087651309188</v>
      </c>
      <c r="J157" s="20"/>
      <c r="K157" s="20"/>
      <c r="L157" s="20"/>
      <c r="M157" s="20"/>
      <c r="N157" s="20"/>
      <c r="O157" s="20"/>
      <c r="P157" s="20"/>
    </row>
    <row r="158" spans="1:16" ht="15.75" customHeight="1" x14ac:dyDescent="0.2">
      <c r="A158" s="20"/>
      <c r="B158" s="26" t="s">
        <v>16</v>
      </c>
      <c r="C158" s="344" t="s">
        <v>365</v>
      </c>
      <c r="D158" s="354" t="s">
        <v>366</v>
      </c>
      <c r="E158" s="20"/>
      <c r="F158" s="9">
        <v>43.932068484557071</v>
      </c>
      <c r="G158" s="7">
        <v>21.014276295781038</v>
      </c>
      <c r="H158" s="10">
        <v>45.790859747274297</v>
      </c>
      <c r="I158" s="345">
        <f t="shared" si="2"/>
        <v>214.72560511275387</v>
      </c>
      <c r="J158" s="20"/>
      <c r="K158" s="20"/>
      <c r="L158" s="20"/>
      <c r="M158" s="20"/>
      <c r="N158" s="20"/>
      <c r="O158" s="20"/>
      <c r="P158" s="20"/>
    </row>
    <row r="159" spans="1:16" ht="15.75" customHeight="1" x14ac:dyDescent="0.2">
      <c r="A159" s="20"/>
      <c r="B159" s="26" t="s">
        <v>13</v>
      </c>
      <c r="C159" s="344" t="s">
        <v>367</v>
      </c>
      <c r="D159" s="354" t="s">
        <v>368</v>
      </c>
      <c r="E159" s="20"/>
      <c r="F159" s="9">
        <v>103.86790118395135</v>
      </c>
      <c r="G159" s="7">
        <v>26.504027144759835</v>
      </c>
      <c r="H159" s="10">
        <v>71.426506687899504</v>
      </c>
      <c r="I159" s="345">
        <f t="shared" si="2"/>
        <v>431.03566944038494</v>
      </c>
      <c r="J159" s="20"/>
      <c r="K159" s="20"/>
      <c r="L159" s="20"/>
      <c r="M159" s="20"/>
      <c r="N159" s="20"/>
      <c r="O159" s="20"/>
      <c r="P159" s="20"/>
    </row>
    <row r="160" spans="1:16" ht="15.75" customHeight="1" x14ac:dyDescent="0.2">
      <c r="A160" s="20"/>
      <c r="B160" s="26" t="s">
        <v>18</v>
      </c>
      <c r="C160" s="344" t="s">
        <v>369</v>
      </c>
      <c r="D160" s="354" t="s">
        <v>370</v>
      </c>
      <c r="E160" s="20"/>
      <c r="F160" s="9">
        <v>148.4458508020239</v>
      </c>
      <c r="G160" s="7">
        <v>41.366958656120367</v>
      </c>
      <c r="H160" s="10">
        <v>80.761037990954094</v>
      </c>
      <c r="I160" s="345">
        <f t="shared" si="2"/>
        <v>627.55911063051667</v>
      </c>
      <c r="J160" s="20"/>
      <c r="K160" s="20"/>
      <c r="L160" s="20"/>
      <c r="M160" s="20"/>
      <c r="N160" s="20"/>
      <c r="O160" s="20"/>
      <c r="P160" s="20"/>
    </row>
    <row r="161" spans="1:16" ht="15.75" customHeight="1" x14ac:dyDescent="0.2">
      <c r="A161" s="20"/>
      <c r="B161" s="26" t="s">
        <v>13</v>
      </c>
      <c r="C161" s="344" t="s">
        <v>371</v>
      </c>
      <c r="D161" s="354" t="s">
        <v>372</v>
      </c>
      <c r="E161" s="20"/>
      <c r="F161" s="9">
        <v>35.791162923344494</v>
      </c>
      <c r="G161" s="7">
        <v>9.1328499262042868</v>
      </c>
      <c r="H161" s="10">
        <v>43.561494880426899</v>
      </c>
      <c r="I161" s="345">
        <f t="shared" si="2"/>
        <v>148.52777128317817</v>
      </c>
      <c r="J161" s="20"/>
      <c r="K161" s="20"/>
      <c r="L161" s="20"/>
      <c r="M161" s="20"/>
      <c r="N161" s="20"/>
      <c r="O161" s="20"/>
      <c r="P161" s="20"/>
    </row>
    <row r="162" spans="1:16" ht="15.75" customHeight="1" x14ac:dyDescent="0.2">
      <c r="A162" s="20"/>
      <c r="B162" s="26" t="s">
        <v>13</v>
      </c>
      <c r="C162" s="344" t="s">
        <v>373</v>
      </c>
      <c r="D162" s="354" t="s">
        <v>374</v>
      </c>
      <c r="E162" s="20"/>
      <c r="F162" s="9">
        <v>134.24816170950263</v>
      </c>
      <c r="G162" s="7">
        <v>34.256174251382014</v>
      </c>
      <c r="H162" s="10">
        <v>59.108608669869298</v>
      </c>
      <c r="I162" s="345">
        <f t="shared" si="2"/>
        <v>557.10903555387677</v>
      </c>
      <c r="J162" s="20"/>
      <c r="K162" s="20"/>
      <c r="L162" s="20"/>
      <c r="M162" s="20"/>
      <c r="N162" s="20"/>
      <c r="O162" s="20"/>
      <c r="P162" s="20"/>
    </row>
    <row r="163" spans="1:16" ht="15.75" customHeight="1" x14ac:dyDescent="0.2">
      <c r="A163" s="20"/>
      <c r="B163" s="26" t="s">
        <v>18</v>
      </c>
      <c r="C163" s="344" t="s">
        <v>375</v>
      </c>
      <c r="D163" s="354" t="s">
        <v>376</v>
      </c>
      <c r="E163" s="20"/>
      <c r="F163" s="9">
        <v>104.62021224144631</v>
      </c>
      <c r="G163" s="7">
        <v>29.154199804198516</v>
      </c>
      <c r="H163" s="10">
        <v>70.254324259220297</v>
      </c>
      <c r="I163" s="345">
        <f t="shared" si="2"/>
        <v>442.28496110531091</v>
      </c>
      <c r="J163" s="20"/>
      <c r="K163" s="20"/>
      <c r="L163" s="20"/>
      <c r="M163" s="20"/>
      <c r="N163" s="20"/>
      <c r="O163" s="20"/>
      <c r="P163" s="20"/>
    </row>
    <row r="164" spans="1:16" ht="15.75" customHeight="1" x14ac:dyDescent="0.2">
      <c r="A164" s="20"/>
      <c r="B164" s="26" t="s">
        <v>14</v>
      </c>
      <c r="C164" s="344" t="s">
        <v>379</v>
      </c>
      <c r="D164" s="354" t="s">
        <v>380</v>
      </c>
      <c r="E164" s="20"/>
      <c r="F164" s="9">
        <v>56.565056237645038</v>
      </c>
      <c r="G164" s="7">
        <v>16.483256118584894</v>
      </c>
      <c r="H164" s="10">
        <v>47.195978063115597</v>
      </c>
      <c r="I164" s="345">
        <f t="shared" si="2"/>
        <v>241.51233031216742</v>
      </c>
      <c r="J164" s="20"/>
      <c r="K164" s="20"/>
      <c r="L164" s="20"/>
      <c r="M164" s="20"/>
      <c r="N164" s="20"/>
      <c r="O164" s="20"/>
      <c r="P164" s="20"/>
    </row>
    <row r="165" spans="1:16" ht="15.75" customHeight="1" x14ac:dyDescent="0.2">
      <c r="A165" s="20"/>
      <c r="B165" s="26" t="s">
        <v>14</v>
      </c>
      <c r="C165" s="344" t="s">
        <v>381</v>
      </c>
      <c r="D165" s="354" t="s">
        <v>382</v>
      </c>
      <c r="E165" s="20"/>
      <c r="F165" s="9">
        <v>53.839088294429843</v>
      </c>
      <c r="G165" s="7">
        <v>15.688899482744327</v>
      </c>
      <c r="H165" s="10">
        <v>55.559756654320999</v>
      </c>
      <c r="I165" s="345">
        <f t="shared" si="2"/>
        <v>229.87343318889324</v>
      </c>
      <c r="J165" s="20"/>
      <c r="K165" s="20"/>
      <c r="L165" s="20"/>
      <c r="M165" s="20"/>
      <c r="N165" s="20"/>
      <c r="O165" s="20"/>
      <c r="P165" s="20"/>
    </row>
    <row r="166" spans="1:16" ht="15.75" customHeight="1" x14ac:dyDescent="0.2">
      <c r="A166" s="20"/>
      <c r="B166" s="26" t="s">
        <v>13</v>
      </c>
      <c r="C166" s="344" t="s">
        <v>383</v>
      </c>
      <c r="D166" s="354" t="s">
        <v>384</v>
      </c>
      <c r="E166" s="20"/>
      <c r="F166" s="9">
        <v>87.689503278550873</v>
      </c>
      <c r="G166" s="7">
        <v>22.375776815680183</v>
      </c>
      <c r="H166" s="10">
        <v>73.857148438045598</v>
      </c>
      <c r="I166" s="345">
        <f t="shared" si="2"/>
        <v>363.89782904754668</v>
      </c>
      <c r="J166" s="20"/>
      <c r="K166" s="20"/>
      <c r="L166" s="20"/>
      <c r="M166" s="20"/>
      <c r="N166" s="20"/>
      <c r="O166" s="20"/>
      <c r="P166" s="20"/>
    </row>
    <row r="167" spans="1:16" ht="15.75" customHeight="1" x14ac:dyDescent="0.2">
      <c r="A167" s="20"/>
      <c r="B167" s="26" t="s">
        <v>14</v>
      </c>
      <c r="C167" s="344" t="s">
        <v>387</v>
      </c>
      <c r="D167" s="354" t="s">
        <v>388</v>
      </c>
      <c r="E167" s="20"/>
      <c r="F167" s="9">
        <v>65.276852938966854</v>
      </c>
      <c r="G167" s="7">
        <v>19.021904284647583</v>
      </c>
      <c r="H167" s="10">
        <v>53.944365902189602</v>
      </c>
      <c r="I167" s="345">
        <f t="shared" si="2"/>
        <v>278.70855113271404</v>
      </c>
      <c r="J167" s="20"/>
      <c r="K167" s="20"/>
      <c r="L167" s="20"/>
      <c r="M167" s="20"/>
      <c r="N167" s="20"/>
      <c r="O167" s="20"/>
      <c r="P167" s="20"/>
    </row>
    <row r="168" spans="1:16" ht="15.75" customHeight="1" x14ac:dyDescent="0.2">
      <c r="A168" s="20"/>
      <c r="B168" s="26" t="s">
        <v>14</v>
      </c>
      <c r="C168" s="344" t="s">
        <v>389</v>
      </c>
      <c r="D168" s="354" t="s">
        <v>390</v>
      </c>
      <c r="E168" s="20"/>
      <c r="F168" s="9">
        <v>68.810352835205066</v>
      </c>
      <c r="G168" s="7">
        <v>20.051578568714245</v>
      </c>
      <c r="H168" s="10">
        <v>55.701758798947303</v>
      </c>
      <c r="I168" s="345">
        <f t="shared" si="2"/>
        <v>293.79531760763803</v>
      </c>
      <c r="J168" s="20"/>
      <c r="K168" s="20"/>
      <c r="L168" s="20"/>
      <c r="M168" s="20"/>
      <c r="N168" s="20"/>
      <c r="O168" s="20"/>
      <c r="P168" s="20"/>
    </row>
    <row r="169" spans="1:16" ht="15.75" customHeight="1" x14ac:dyDescent="0.2">
      <c r="A169" s="20"/>
      <c r="B169" s="26" t="s">
        <v>15</v>
      </c>
      <c r="C169" s="344" t="s">
        <v>391</v>
      </c>
      <c r="D169" s="354" t="s">
        <v>392</v>
      </c>
      <c r="E169" s="20"/>
      <c r="F169" s="9">
        <v>38.124286770591389</v>
      </c>
      <c r="G169" s="7">
        <v>14.097666694513673</v>
      </c>
      <c r="H169" s="10">
        <v>72.361369725566604</v>
      </c>
      <c r="I169" s="345">
        <f t="shared" si="2"/>
        <v>172.65622254633035</v>
      </c>
      <c r="J169" s="20"/>
      <c r="K169" s="20"/>
      <c r="L169" s="20"/>
      <c r="M169" s="20"/>
      <c r="N169" s="20"/>
      <c r="O169" s="20"/>
      <c r="P169" s="20"/>
    </row>
    <row r="170" spans="1:16" ht="15.75" customHeight="1" x14ac:dyDescent="0.2">
      <c r="A170" s="20"/>
      <c r="B170" s="26" t="s">
        <v>17</v>
      </c>
      <c r="C170" s="344" t="s">
        <v>393</v>
      </c>
      <c r="D170" s="354" t="s">
        <v>394</v>
      </c>
      <c r="E170" s="20"/>
      <c r="F170" s="9">
        <v>62.053008158295526</v>
      </c>
      <c r="G170" s="7">
        <v>18.755672257906568</v>
      </c>
      <c r="H170" s="10">
        <v>85.223306423684505</v>
      </c>
      <c r="I170" s="345">
        <f t="shared" si="2"/>
        <v>267.16965919204733</v>
      </c>
      <c r="J170" s="20"/>
      <c r="K170" s="20"/>
      <c r="L170" s="20"/>
      <c r="M170" s="20"/>
      <c r="N170" s="20"/>
      <c r="O170" s="20"/>
      <c r="P170" s="20"/>
    </row>
    <row r="171" spans="1:16" ht="15.75" customHeight="1" x14ac:dyDescent="0.2">
      <c r="A171" s="20"/>
      <c r="B171" s="26" t="s">
        <v>17</v>
      </c>
      <c r="C171" s="344" t="s">
        <v>395</v>
      </c>
      <c r="D171" s="354" t="s">
        <v>396</v>
      </c>
      <c r="E171" s="20"/>
      <c r="F171" s="9">
        <v>92.444694126577502</v>
      </c>
      <c r="G171" s="7">
        <v>27.941633072766955</v>
      </c>
      <c r="H171" s="10">
        <v>78.170022537245202</v>
      </c>
      <c r="I171" s="345">
        <f t="shared" si="2"/>
        <v>398.02127498647263</v>
      </c>
      <c r="J171" s="20"/>
      <c r="K171" s="20"/>
      <c r="L171" s="20"/>
      <c r="M171" s="20"/>
      <c r="N171" s="20"/>
      <c r="O171" s="20"/>
      <c r="P171" s="20"/>
    </row>
    <row r="172" spans="1:16" ht="15.75" customHeight="1" x14ac:dyDescent="0.2">
      <c r="A172" s="20"/>
      <c r="B172" s="26" t="s">
        <v>13</v>
      </c>
      <c r="C172" s="344" t="s">
        <v>397</v>
      </c>
      <c r="D172" s="354" t="s">
        <v>398</v>
      </c>
      <c r="E172" s="20"/>
      <c r="F172" s="9">
        <v>45.990991788780931</v>
      </c>
      <c r="G172" s="7">
        <v>11.73554563912394</v>
      </c>
      <c r="H172" s="10">
        <v>50.7118608307917</v>
      </c>
      <c r="I172" s="345">
        <f t="shared" si="2"/>
        <v>190.85547804413909</v>
      </c>
      <c r="J172" s="20"/>
      <c r="K172" s="20"/>
      <c r="L172" s="20"/>
      <c r="M172" s="20"/>
      <c r="N172" s="20"/>
      <c r="O172" s="20"/>
      <c r="P172" s="20"/>
    </row>
    <row r="173" spans="1:16" ht="15.75" customHeight="1" x14ac:dyDescent="0.2">
      <c r="A173" s="20"/>
      <c r="B173" s="26" t="s">
        <v>13</v>
      </c>
      <c r="C173" s="344" t="s">
        <v>401</v>
      </c>
      <c r="D173" s="354" t="s">
        <v>402</v>
      </c>
      <c r="E173" s="20"/>
      <c r="F173" s="9">
        <v>89.49519603843477</v>
      </c>
      <c r="G173" s="7">
        <v>22.836536389884941</v>
      </c>
      <c r="H173" s="10">
        <v>68.585958860492298</v>
      </c>
      <c r="I173" s="345">
        <f t="shared" si="2"/>
        <v>371.39117375451065</v>
      </c>
      <c r="J173" s="20"/>
      <c r="K173" s="20"/>
      <c r="L173" s="20"/>
      <c r="M173" s="20"/>
      <c r="N173" s="20"/>
      <c r="O173" s="20"/>
      <c r="P173" s="20"/>
    </row>
    <row r="174" spans="1:16" ht="15.75" customHeight="1" x14ac:dyDescent="0.2">
      <c r="A174" s="20"/>
      <c r="B174" s="26" t="s">
        <v>13</v>
      </c>
      <c r="C174" s="344" t="s">
        <v>403</v>
      </c>
      <c r="D174" s="354" t="s">
        <v>404</v>
      </c>
      <c r="E174" s="20"/>
      <c r="F174" s="9">
        <v>98.674707504518523</v>
      </c>
      <c r="G174" s="7">
        <v>25.178877173702659</v>
      </c>
      <c r="H174" s="10">
        <v>70.640667296891905</v>
      </c>
      <c r="I174" s="345">
        <f t="shared" si="2"/>
        <v>409.48472166313491</v>
      </c>
      <c r="J174" s="20"/>
      <c r="K174" s="20"/>
      <c r="L174" s="20"/>
      <c r="M174" s="20"/>
      <c r="N174" s="20"/>
      <c r="O174" s="20"/>
      <c r="P174" s="20"/>
    </row>
    <row r="175" spans="1:16" ht="15.75" customHeight="1" x14ac:dyDescent="0.2">
      <c r="A175" s="20"/>
      <c r="B175" s="26" t="s">
        <v>13</v>
      </c>
      <c r="C175" s="344" t="s">
        <v>405</v>
      </c>
      <c r="D175" s="354" t="s">
        <v>406</v>
      </c>
      <c r="E175" s="20"/>
      <c r="F175" s="9">
        <v>62.014160910908004</v>
      </c>
      <c r="G175" s="7">
        <v>15.824186157678584</v>
      </c>
      <c r="H175" s="10">
        <v>60.656800683794103</v>
      </c>
      <c r="I175" s="345">
        <f t="shared" si="2"/>
        <v>257.34914307816098</v>
      </c>
      <c r="J175" s="20"/>
      <c r="K175" s="20"/>
      <c r="L175" s="20"/>
      <c r="M175" s="20"/>
      <c r="N175" s="20"/>
      <c r="O175" s="20"/>
      <c r="P175" s="20"/>
    </row>
    <row r="176" spans="1:16" ht="15.75" customHeight="1" x14ac:dyDescent="0.2">
      <c r="A176" s="20"/>
      <c r="B176" s="26" t="s">
        <v>12</v>
      </c>
      <c r="C176" s="344" t="s">
        <v>407</v>
      </c>
      <c r="D176" s="354" t="s">
        <v>408</v>
      </c>
      <c r="E176" s="20"/>
      <c r="F176" s="9">
        <v>8.3244225381052939</v>
      </c>
      <c r="G176" s="7">
        <v>2.2555251970925778</v>
      </c>
      <c r="H176" s="10">
        <v>64.250387556673601</v>
      </c>
      <c r="I176" s="345">
        <f t="shared" si="2"/>
        <v>34.979423202111199</v>
      </c>
      <c r="J176" s="20"/>
      <c r="K176" s="20"/>
      <c r="L176" s="20"/>
      <c r="M176" s="20"/>
      <c r="N176" s="20"/>
      <c r="O176" s="20"/>
      <c r="P176" s="20"/>
    </row>
    <row r="177" spans="1:16" ht="15.75" customHeight="1" x14ac:dyDescent="0.2">
      <c r="A177" s="20"/>
      <c r="B177" s="26" t="s">
        <v>13</v>
      </c>
      <c r="C177" s="344" t="s">
        <v>409</v>
      </c>
      <c r="D177" s="354" t="s">
        <v>410</v>
      </c>
      <c r="E177" s="20"/>
      <c r="F177" s="9">
        <v>98.308843680834798</v>
      </c>
      <c r="G177" s="7">
        <v>25.08551950878724</v>
      </c>
      <c r="H177" s="10">
        <v>68.153881196775004</v>
      </c>
      <c r="I177" s="345">
        <f t="shared" si="2"/>
        <v>407.96644357752837</v>
      </c>
      <c r="J177" s="20"/>
      <c r="K177" s="20"/>
      <c r="L177" s="20"/>
      <c r="M177" s="20"/>
      <c r="N177" s="20"/>
      <c r="O177" s="20"/>
      <c r="P177" s="20"/>
    </row>
    <row r="178" spans="1:16" ht="15.75" customHeight="1" x14ac:dyDescent="0.2">
      <c r="A178" s="20"/>
      <c r="B178" s="26" t="s">
        <v>14</v>
      </c>
      <c r="C178" s="344" t="s">
        <v>413</v>
      </c>
      <c r="D178" s="354" t="s">
        <v>414</v>
      </c>
      <c r="E178" s="20"/>
      <c r="F178" s="9">
        <v>46.964679474323013</v>
      </c>
      <c r="G178" s="7">
        <v>13.685672600592509</v>
      </c>
      <c r="H178" s="10">
        <v>47.743627275665098</v>
      </c>
      <c r="I178" s="345">
        <f t="shared" si="2"/>
        <v>200.5221940300857</v>
      </c>
      <c r="J178" s="20"/>
      <c r="K178" s="20"/>
      <c r="L178" s="20"/>
      <c r="M178" s="20"/>
      <c r="N178" s="20"/>
      <c r="O178" s="20"/>
      <c r="P178" s="20"/>
    </row>
    <row r="179" spans="1:16" ht="15.75" customHeight="1" x14ac:dyDescent="0.2">
      <c r="A179" s="20"/>
      <c r="B179" s="26" t="s">
        <v>17</v>
      </c>
      <c r="C179" s="344" t="s">
        <v>415</v>
      </c>
      <c r="D179" s="354" t="s">
        <v>416</v>
      </c>
      <c r="E179" s="20"/>
      <c r="F179" s="9">
        <v>116.97083628272395</v>
      </c>
      <c r="G179" s="7">
        <v>35.35471904046171</v>
      </c>
      <c r="H179" s="10">
        <v>58.143949995048303</v>
      </c>
      <c r="I179" s="345">
        <f t="shared" si="2"/>
        <v>503.61875100951647</v>
      </c>
      <c r="J179" s="20"/>
      <c r="K179" s="20"/>
      <c r="L179" s="20"/>
      <c r="M179" s="20"/>
      <c r="N179" s="20"/>
      <c r="O179" s="20"/>
      <c r="P179" s="20"/>
    </row>
    <row r="180" spans="1:16" ht="15.75" customHeight="1" x14ac:dyDescent="0.2">
      <c r="A180" s="20"/>
      <c r="B180" s="26" t="s">
        <v>16</v>
      </c>
      <c r="C180" s="344" t="s">
        <v>417</v>
      </c>
      <c r="D180" s="354" t="s">
        <v>418</v>
      </c>
      <c r="E180" s="20"/>
      <c r="F180" s="9">
        <v>42.343519604011128</v>
      </c>
      <c r="G180" s="7">
        <v>20.25441667075836</v>
      </c>
      <c r="H180" s="10">
        <v>33.610587622373203</v>
      </c>
      <c r="I180" s="345">
        <f t="shared" si="2"/>
        <v>206.9612969116429</v>
      </c>
      <c r="J180" s="20"/>
      <c r="K180" s="20"/>
      <c r="L180" s="20"/>
      <c r="M180" s="20"/>
      <c r="N180" s="20"/>
      <c r="O180" s="20"/>
      <c r="P180" s="20"/>
    </row>
    <row r="181" spans="1:16" ht="15.75" customHeight="1" x14ac:dyDescent="0.2">
      <c r="A181" s="20"/>
      <c r="B181" s="26" t="s">
        <v>17</v>
      </c>
      <c r="C181" s="344" t="s">
        <v>419</v>
      </c>
      <c r="D181" s="354" t="s">
        <v>420</v>
      </c>
      <c r="E181" s="20"/>
      <c r="F181" s="9">
        <v>48.44263496243903</v>
      </c>
      <c r="G181" s="7">
        <v>14.641903940372472</v>
      </c>
      <c r="H181" s="10">
        <v>117.317291924586</v>
      </c>
      <c r="I181" s="345">
        <f t="shared" si="2"/>
        <v>208.57010252047539</v>
      </c>
      <c r="J181" s="20"/>
      <c r="K181" s="20"/>
      <c r="L181" s="20"/>
      <c r="M181" s="20"/>
      <c r="N181" s="20"/>
      <c r="O181" s="20"/>
      <c r="P181" s="20"/>
    </row>
    <row r="182" spans="1:16" ht="15.75" customHeight="1" x14ac:dyDescent="0.2">
      <c r="A182" s="20"/>
      <c r="B182" s="26" t="s">
        <v>14</v>
      </c>
      <c r="C182" s="344" t="s">
        <v>421</v>
      </c>
      <c r="D182" s="354" t="s">
        <v>422</v>
      </c>
      <c r="E182" s="20"/>
      <c r="F182" s="9">
        <v>74.754835166799637</v>
      </c>
      <c r="G182" s="7">
        <v>21.783821604987683</v>
      </c>
      <c r="H182" s="10">
        <v>55.732241591601003</v>
      </c>
      <c r="I182" s="345">
        <f t="shared" si="2"/>
        <v>319.17610701888327</v>
      </c>
      <c r="J182" s="20"/>
      <c r="K182" s="20"/>
      <c r="L182" s="20"/>
      <c r="M182" s="20"/>
      <c r="N182" s="20"/>
      <c r="O182" s="20"/>
      <c r="P182" s="20"/>
    </row>
    <row r="183" spans="1:16" ht="15.75" customHeight="1" x14ac:dyDescent="0.2">
      <c r="A183" s="20"/>
      <c r="B183" s="26" t="s">
        <v>17</v>
      </c>
      <c r="C183" s="344" t="s">
        <v>423</v>
      </c>
      <c r="D183" s="354" t="s">
        <v>424</v>
      </c>
      <c r="E183" s="20"/>
      <c r="F183" s="9">
        <v>42.853615163179683</v>
      </c>
      <c r="G183" s="7">
        <v>12.952609146952447</v>
      </c>
      <c r="H183" s="10">
        <v>88.9067990825192</v>
      </c>
      <c r="I183" s="345">
        <f t="shared" si="2"/>
        <v>184.50653881415883</v>
      </c>
      <c r="J183" s="20"/>
      <c r="K183" s="20"/>
      <c r="L183" s="20"/>
      <c r="M183" s="20"/>
      <c r="N183" s="20"/>
      <c r="O183" s="20"/>
      <c r="P183" s="20"/>
    </row>
    <row r="184" spans="1:16" ht="15.75" customHeight="1" x14ac:dyDescent="0.2">
      <c r="A184" s="20"/>
      <c r="B184" s="26" t="s">
        <v>17</v>
      </c>
      <c r="C184" s="344" t="s">
        <v>425</v>
      </c>
      <c r="D184" s="354" t="s">
        <v>426</v>
      </c>
      <c r="E184" s="20"/>
      <c r="F184" s="9">
        <v>58.814936218421771</v>
      </c>
      <c r="G184" s="7">
        <v>17.776957158440808</v>
      </c>
      <c r="H184" s="10">
        <v>56.590211113801097</v>
      </c>
      <c r="I184" s="345">
        <f t="shared" si="2"/>
        <v>253.22811788258309</v>
      </c>
      <c r="J184" s="20"/>
      <c r="K184" s="20"/>
      <c r="L184" s="20"/>
      <c r="M184" s="20"/>
      <c r="N184" s="20"/>
      <c r="O184" s="20"/>
      <c r="P184" s="20"/>
    </row>
    <row r="185" spans="1:16" ht="15.75" customHeight="1" x14ac:dyDescent="0.2">
      <c r="A185" s="20"/>
      <c r="B185" s="26" t="s">
        <v>18</v>
      </c>
      <c r="C185" s="344" t="s">
        <v>427</v>
      </c>
      <c r="D185" s="354" t="s">
        <v>428</v>
      </c>
      <c r="E185" s="20"/>
      <c r="F185" s="9">
        <v>74.17074333712678</v>
      </c>
      <c r="G185" s="7">
        <v>20.66893790930266</v>
      </c>
      <c r="H185" s="10">
        <v>50.636361914949703</v>
      </c>
      <c r="I185" s="345">
        <f t="shared" si="2"/>
        <v>313.55895413694503</v>
      </c>
      <c r="J185" s="20"/>
      <c r="K185" s="20"/>
      <c r="L185" s="20"/>
      <c r="M185" s="20"/>
      <c r="N185" s="20"/>
      <c r="O185" s="20"/>
      <c r="P185" s="20"/>
    </row>
    <row r="186" spans="1:16" ht="15.75" customHeight="1" x14ac:dyDescent="0.2">
      <c r="A186" s="20"/>
      <c r="B186" s="26" t="s">
        <v>13</v>
      </c>
      <c r="C186" s="344" t="s">
        <v>429</v>
      </c>
      <c r="D186" s="354" t="s">
        <v>430</v>
      </c>
      <c r="E186" s="20"/>
      <c r="F186" s="9">
        <v>55.442999855832987</v>
      </c>
      <c r="G186" s="7">
        <v>14.147419524377181</v>
      </c>
      <c r="H186" s="10">
        <v>55.8383316738283</v>
      </c>
      <c r="I186" s="345">
        <f t="shared" si="2"/>
        <v>230.07984455485087</v>
      </c>
      <c r="J186" s="20"/>
      <c r="K186" s="20"/>
      <c r="L186" s="20"/>
      <c r="M186" s="20"/>
      <c r="N186" s="20"/>
      <c r="O186" s="20"/>
      <c r="P186" s="20"/>
    </row>
    <row r="187" spans="1:16" ht="15.75" customHeight="1" x14ac:dyDescent="0.2">
      <c r="A187" s="20"/>
      <c r="B187" s="26" t="s">
        <v>14</v>
      </c>
      <c r="C187" s="344" t="s">
        <v>431</v>
      </c>
      <c r="D187" s="354" t="s">
        <v>432</v>
      </c>
      <c r="E187" s="20"/>
      <c r="F187" s="9">
        <v>77.426855172330562</v>
      </c>
      <c r="G187" s="7">
        <v>22.562457622250882</v>
      </c>
      <c r="H187" s="10">
        <v>62.788153111480199</v>
      </c>
      <c r="I187" s="345">
        <f t="shared" si="2"/>
        <v>330.58466596144518</v>
      </c>
      <c r="J187" s="20"/>
      <c r="K187" s="20"/>
      <c r="L187" s="20"/>
      <c r="M187" s="20"/>
      <c r="N187" s="20"/>
      <c r="O187" s="20"/>
      <c r="P187" s="20"/>
    </row>
    <row r="188" spans="1:16" ht="15.75" customHeight="1" x14ac:dyDescent="0.2">
      <c r="A188" s="20"/>
      <c r="B188" s="26" t="s">
        <v>14</v>
      </c>
      <c r="C188" s="344" t="s">
        <v>433</v>
      </c>
      <c r="D188" s="354" t="s">
        <v>434</v>
      </c>
      <c r="E188" s="20"/>
      <c r="F188" s="9">
        <v>86.407784826224898</v>
      </c>
      <c r="G188" s="7">
        <v>25.179532076242399</v>
      </c>
      <c r="H188" s="10">
        <v>86.688633255419305</v>
      </c>
      <c r="I188" s="345">
        <f t="shared" si="2"/>
        <v>368.92998714293736</v>
      </c>
      <c r="J188" s="20"/>
      <c r="K188" s="20"/>
      <c r="L188" s="20"/>
      <c r="M188" s="20"/>
      <c r="N188" s="20"/>
      <c r="O188" s="20"/>
      <c r="P188" s="20"/>
    </row>
    <row r="189" spans="1:16" ht="15.75" customHeight="1" x14ac:dyDescent="0.2">
      <c r="A189" s="20"/>
      <c r="B189" s="26" t="s">
        <v>18</v>
      </c>
      <c r="C189" s="344" t="s">
        <v>435</v>
      </c>
      <c r="D189" s="354" t="s">
        <v>436</v>
      </c>
      <c r="E189" s="20"/>
      <c r="F189" s="9">
        <v>120.34932009997463</v>
      </c>
      <c r="G189" s="7">
        <v>33.53738297143412</v>
      </c>
      <c r="H189" s="10">
        <v>72.770160764405304</v>
      </c>
      <c r="I189" s="345">
        <f t="shared" si="2"/>
        <v>508.78021769469166</v>
      </c>
      <c r="J189" s="20"/>
      <c r="K189" s="20"/>
      <c r="L189" s="20"/>
      <c r="M189" s="20"/>
      <c r="N189" s="20"/>
      <c r="O189" s="20"/>
      <c r="P189" s="20"/>
    </row>
    <row r="190" spans="1:16" ht="15.75" customHeight="1" x14ac:dyDescent="0.2">
      <c r="A190" s="20"/>
      <c r="B190" s="26" t="s">
        <v>17</v>
      </c>
      <c r="C190" s="344" t="s">
        <v>437</v>
      </c>
      <c r="D190" s="354" t="s">
        <v>438</v>
      </c>
      <c r="E190" s="20"/>
      <c r="F190" s="9">
        <v>28.018409067190309</v>
      </c>
      <c r="G190" s="7">
        <v>8.4686321138796767</v>
      </c>
      <c r="H190" s="10">
        <v>41.3270366491614</v>
      </c>
      <c r="I190" s="345">
        <f t="shared" si="2"/>
        <v>120.63345555285359</v>
      </c>
      <c r="J190" s="20"/>
      <c r="K190" s="20"/>
      <c r="L190" s="20"/>
      <c r="M190" s="20"/>
      <c r="N190" s="20"/>
      <c r="O190" s="20"/>
      <c r="P190" s="20"/>
    </row>
    <row r="191" spans="1:16" ht="15.75" customHeight="1" x14ac:dyDescent="0.2">
      <c r="A191" s="20"/>
      <c r="B191" s="26" t="s">
        <v>17</v>
      </c>
      <c r="C191" s="344" t="s">
        <v>439</v>
      </c>
      <c r="D191" s="354" t="s">
        <v>440</v>
      </c>
      <c r="E191" s="20"/>
      <c r="F191" s="9">
        <v>67.426462721021025</v>
      </c>
      <c r="G191" s="7">
        <v>20.379811935617891</v>
      </c>
      <c r="H191" s="10">
        <v>55.621026007668704</v>
      </c>
      <c r="I191" s="345">
        <f t="shared" si="2"/>
        <v>290.30510526977963</v>
      </c>
      <c r="J191" s="20"/>
      <c r="K191" s="20"/>
      <c r="L191" s="20"/>
      <c r="M191" s="20"/>
      <c r="N191" s="20"/>
      <c r="O191" s="20"/>
      <c r="P191" s="20"/>
    </row>
    <row r="192" spans="1:16" ht="15.75" customHeight="1" x14ac:dyDescent="0.2">
      <c r="A192" s="20"/>
      <c r="B192" s="26" t="s">
        <v>17</v>
      </c>
      <c r="C192" s="344" t="s">
        <v>443</v>
      </c>
      <c r="D192" s="354" t="s">
        <v>444</v>
      </c>
      <c r="E192" s="20"/>
      <c r="F192" s="9">
        <v>41.722838638093648</v>
      </c>
      <c r="G192" s="7">
        <v>12.610829198954665</v>
      </c>
      <c r="H192" s="10">
        <v>40.051379428541402</v>
      </c>
      <c r="I192" s="345">
        <f t="shared" si="2"/>
        <v>179.63797260284912</v>
      </c>
      <c r="J192" s="20"/>
      <c r="K192" s="20"/>
      <c r="L192" s="20"/>
      <c r="M192" s="20"/>
      <c r="N192" s="20"/>
      <c r="O192" s="20"/>
      <c r="P192" s="20"/>
    </row>
    <row r="193" spans="1:16" ht="15.75" customHeight="1" x14ac:dyDescent="0.2">
      <c r="A193" s="20"/>
      <c r="B193" s="26" t="s">
        <v>14</v>
      </c>
      <c r="C193" s="344" t="s">
        <v>445</v>
      </c>
      <c r="D193" s="354" t="s">
        <v>446</v>
      </c>
      <c r="E193" s="20"/>
      <c r="F193" s="9">
        <v>64.017972415601832</v>
      </c>
      <c r="G193" s="7">
        <v>18.655062077293529</v>
      </c>
      <c r="H193" s="10">
        <v>61.185664009517602</v>
      </c>
      <c r="I193" s="345">
        <f t="shared" si="2"/>
        <v>273.33358664041066</v>
      </c>
      <c r="J193" s="20"/>
      <c r="K193" s="20"/>
      <c r="L193" s="20"/>
      <c r="M193" s="20"/>
      <c r="N193" s="20"/>
      <c r="O193" s="20"/>
      <c r="P193" s="20"/>
    </row>
    <row r="194" spans="1:16" ht="15.75" customHeight="1" x14ac:dyDescent="0.2">
      <c r="A194" s="20"/>
      <c r="B194" s="26" t="s">
        <v>18</v>
      </c>
      <c r="C194" s="344" t="s">
        <v>447</v>
      </c>
      <c r="D194" s="354" t="s">
        <v>448</v>
      </c>
      <c r="E194" s="20"/>
      <c r="F194" s="9">
        <v>75.396561513192111</v>
      </c>
      <c r="G194" s="7">
        <v>21.010532972655714</v>
      </c>
      <c r="H194" s="10">
        <v>61.239732824761099</v>
      </c>
      <c r="I194" s="345">
        <f t="shared" si="2"/>
        <v>318.74113578911005</v>
      </c>
      <c r="J194" s="20"/>
      <c r="K194" s="20"/>
      <c r="L194" s="20"/>
      <c r="M194" s="20"/>
      <c r="N194" s="20"/>
      <c r="O194" s="20"/>
      <c r="P194" s="20"/>
    </row>
    <row r="195" spans="1:16" ht="15.75" customHeight="1" x14ac:dyDescent="0.2">
      <c r="A195" s="20"/>
      <c r="B195" s="26" t="s">
        <v>17</v>
      </c>
      <c r="C195" s="344" t="s">
        <v>449</v>
      </c>
      <c r="D195" s="354" t="s">
        <v>450</v>
      </c>
      <c r="E195" s="20"/>
      <c r="F195" s="9">
        <v>49.355198686973402</v>
      </c>
      <c r="G195" s="7">
        <v>14.917728540014112</v>
      </c>
      <c r="H195" s="10">
        <v>42.707469696565603</v>
      </c>
      <c r="I195" s="345">
        <f t="shared" si="2"/>
        <v>212.49915199786611</v>
      </c>
      <c r="J195" s="20"/>
      <c r="K195" s="20"/>
      <c r="L195" s="20"/>
      <c r="M195" s="20"/>
      <c r="N195" s="20"/>
      <c r="O195" s="20"/>
      <c r="P195" s="20"/>
    </row>
    <row r="196" spans="1:16" ht="15.75" customHeight="1" x14ac:dyDescent="0.2">
      <c r="A196" s="20"/>
      <c r="B196" s="26" t="s">
        <v>13</v>
      </c>
      <c r="C196" s="344" t="s">
        <v>451</v>
      </c>
      <c r="D196" s="354" t="s">
        <v>452</v>
      </c>
      <c r="E196" s="20"/>
      <c r="F196" s="9">
        <v>158.95880537113581</v>
      </c>
      <c r="G196" s="7">
        <v>40.561602231605868</v>
      </c>
      <c r="H196" s="10">
        <v>47.555662609094</v>
      </c>
      <c r="I196" s="345">
        <f t="shared" si="2"/>
        <v>659.65437161618445</v>
      </c>
      <c r="J196" s="20"/>
      <c r="K196" s="20"/>
      <c r="L196" s="20"/>
      <c r="M196" s="20"/>
      <c r="N196" s="20"/>
      <c r="O196" s="20"/>
      <c r="P196" s="20"/>
    </row>
    <row r="197" spans="1:16" ht="15.75" customHeight="1" x14ac:dyDescent="0.2">
      <c r="A197" s="20"/>
      <c r="B197" s="26" t="s">
        <v>14</v>
      </c>
      <c r="C197" s="344" t="s">
        <v>455</v>
      </c>
      <c r="D197" s="354" t="s">
        <v>456</v>
      </c>
      <c r="E197" s="20"/>
      <c r="F197" s="9">
        <v>31.932794326021874</v>
      </c>
      <c r="G197" s="7">
        <v>9.3053284566101713</v>
      </c>
      <c r="H197" s="10">
        <v>77.228576439354299</v>
      </c>
      <c r="I197" s="345">
        <f t="shared" si="2"/>
        <v>136.34148154393807</v>
      </c>
      <c r="J197" s="20"/>
      <c r="K197" s="20"/>
      <c r="L197" s="20"/>
      <c r="M197" s="20"/>
      <c r="N197" s="20"/>
      <c r="O197" s="20"/>
      <c r="P197" s="20"/>
    </row>
    <row r="198" spans="1:16" ht="15.75" customHeight="1" x14ac:dyDescent="0.2">
      <c r="A198" s="20"/>
      <c r="B198" s="26" t="s">
        <v>14</v>
      </c>
      <c r="C198" s="344" t="s">
        <v>457</v>
      </c>
      <c r="D198" s="354" t="s">
        <v>458</v>
      </c>
      <c r="E198" s="20"/>
      <c r="F198" s="9">
        <v>82.032805661189613</v>
      </c>
      <c r="G198" s="7">
        <v>23.904647776865424</v>
      </c>
      <c r="H198" s="10">
        <v>83.344808073913597</v>
      </c>
      <c r="I198" s="345">
        <f t="shared" si="2"/>
        <v>350.25040855689758</v>
      </c>
      <c r="J198" s="20"/>
      <c r="K198" s="20"/>
      <c r="L198" s="20"/>
      <c r="M198" s="20"/>
      <c r="N198" s="20"/>
      <c r="O198" s="20"/>
      <c r="P198" s="20"/>
    </row>
    <row r="199" spans="1:16" ht="15.75" customHeight="1" x14ac:dyDescent="0.2">
      <c r="A199" s="20"/>
      <c r="B199" s="26" t="s">
        <v>16</v>
      </c>
      <c r="C199" s="344" t="s">
        <v>459</v>
      </c>
      <c r="D199" s="354" t="s">
        <v>460</v>
      </c>
      <c r="E199" s="20"/>
      <c r="F199" s="9">
        <v>51.624641171588301</v>
      </c>
      <c r="G199" s="7">
        <v>24.693908360623997</v>
      </c>
      <c r="H199" s="10">
        <v>54.080314966491102</v>
      </c>
      <c r="I199" s="345">
        <f t="shared" si="2"/>
        <v>252.32438846340034</v>
      </c>
      <c r="J199" s="20"/>
      <c r="K199" s="20"/>
      <c r="L199" s="20"/>
      <c r="M199" s="20"/>
      <c r="N199" s="20"/>
      <c r="O199" s="20"/>
      <c r="P199" s="20"/>
    </row>
    <row r="200" spans="1:16" ht="15.75" customHeight="1" x14ac:dyDescent="0.2">
      <c r="A200" s="20"/>
      <c r="B200" s="26" t="s">
        <v>18</v>
      </c>
      <c r="C200" s="344" t="s">
        <v>461</v>
      </c>
      <c r="D200" s="354" t="s">
        <v>462</v>
      </c>
      <c r="E200" s="20"/>
      <c r="F200" s="9">
        <v>114.9460391010704</v>
      </c>
      <c r="G200" s="7">
        <v>32.03166691078674</v>
      </c>
      <c r="H200" s="10">
        <v>85.007247887921594</v>
      </c>
      <c r="I200" s="345">
        <f t="shared" si="2"/>
        <v>485.93769161640205</v>
      </c>
      <c r="J200" s="20"/>
      <c r="K200" s="20"/>
      <c r="L200" s="20"/>
      <c r="M200" s="20"/>
      <c r="N200" s="20"/>
      <c r="O200" s="20"/>
      <c r="P200" s="20"/>
    </row>
    <row r="201" spans="1:16" ht="15.75" customHeight="1" x14ac:dyDescent="0.2">
      <c r="A201" s="20"/>
      <c r="B201" s="26" t="s">
        <v>15</v>
      </c>
      <c r="C201" s="344" t="s">
        <v>463</v>
      </c>
      <c r="D201" s="354" t="s">
        <v>464</v>
      </c>
      <c r="E201" s="20"/>
      <c r="F201" s="9">
        <v>48.998844095561537</v>
      </c>
      <c r="G201" s="7">
        <v>18.118879879177619</v>
      </c>
      <c r="H201" s="10">
        <v>57.378421999420503</v>
      </c>
      <c r="I201" s="345">
        <f t="shared" si="2"/>
        <v>221.90461900528263</v>
      </c>
      <c r="J201" s="20"/>
      <c r="K201" s="20"/>
      <c r="L201" s="20"/>
      <c r="M201" s="20"/>
      <c r="N201" s="20"/>
      <c r="O201" s="20"/>
      <c r="P201" s="20"/>
    </row>
    <row r="202" spans="1:16" ht="15.75" customHeight="1" x14ac:dyDescent="0.2">
      <c r="A202" s="20"/>
      <c r="B202" s="26" t="s">
        <v>17</v>
      </c>
      <c r="C202" s="344" t="s">
        <v>465</v>
      </c>
      <c r="D202" s="354" t="s">
        <v>466</v>
      </c>
      <c r="E202" s="20"/>
      <c r="F202" s="9">
        <v>59.981882492650847</v>
      </c>
      <c r="G202" s="7">
        <v>18.129669500865738</v>
      </c>
      <c r="H202" s="10">
        <v>42.700140986554899</v>
      </c>
      <c r="I202" s="345">
        <f t="shared" si="2"/>
        <v>258.25241320096455</v>
      </c>
      <c r="J202" s="20"/>
      <c r="K202" s="20"/>
      <c r="L202" s="20"/>
      <c r="M202" s="20"/>
      <c r="N202" s="20"/>
      <c r="O202" s="20"/>
      <c r="P202" s="20"/>
    </row>
    <row r="203" spans="1:16" ht="15.75" customHeight="1" x14ac:dyDescent="0.2">
      <c r="A203" s="20"/>
      <c r="B203" s="26" t="s">
        <v>18</v>
      </c>
      <c r="C203" s="344" t="s">
        <v>467</v>
      </c>
      <c r="D203" s="354" t="s">
        <v>468</v>
      </c>
      <c r="E203" s="20"/>
      <c r="F203" s="9">
        <v>103.13489106341906</v>
      </c>
      <c r="G203" s="7">
        <v>28.740289819981729</v>
      </c>
      <c r="H203" s="10">
        <v>58.293493824084997</v>
      </c>
      <c r="I203" s="345">
        <f t="shared" si="2"/>
        <v>436.00572303669969</v>
      </c>
      <c r="J203" s="20"/>
      <c r="K203" s="20"/>
      <c r="L203" s="20"/>
      <c r="M203" s="20"/>
      <c r="N203" s="20"/>
      <c r="O203" s="20"/>
      <c r="P203" s="20"/>
    </row>
    <row r="204" spans="1:16" ht="15.75" customHeight="1" x14ac:dyDescent="0.2">
      <c r="A204" s="20"/>
      <c r="B204" s="26" t="s">
        <v>18</v>
      </c>
      <c r="C204" s="344" t="s">
        <v>469</v>
      </c>
      <c r="D204" s="354" t="s">
        <v>470</v>
      </c>
      <c r="E204" s="20"/>
      <c r="F204" s="9">
        <v>93.564375719355112</v>
      </c>
      <c r="G204" s="7">
        <v>26.073303101143367</v>
      </c>
      <c r="H204" s="10">
        <v>61.111899239758799</v>
      </c>
      <c r="I204" s="345">
        <f t="shared" si="2"/>
        <v>395.54609371633211</v>
      </c>
      <c r="J204" s="20"/>
      <c r="K204" s="20"/>
      <c r="L204" s="20"/>
      <c r="M204" s="20"/>
      <c r="N204" s="20"/>
      <c r="O204" s="20"/>
      <c r="P204" s="20"/>
    </row>
    <row r="205" spans="1:16" ht="15.75" customHeight="1" x14ac:dyDescent="0.2">
      <c r="A205" s="20"/>
      <c r="B205" s="26" t="s">
        <v>17</v>
      </c>
      <c r="C205" s="344" t="s">
        <v>471</v>
      </c>
      <c r="D205" s="354" t="s">
        <v>472</v>
      </c>
      <c r="E205" s="20"/>
      <c r="F205" s="9">
        <v>51.660902196289236</v>
      </c>
      <c r="G205" s="7">
        <v>15.614633019395933</v>
      </c>
      <c r="H205" s="10">
        <v>44.8801520318138</v>
      </c>
      <c r="I205" s="345">
        <f t="shared" si="2"/>
        <v>222.42637453009831</v>
      </c>
      <c r="J205" s="20"/>
      <c r="K205" s="20"/>
      <c r="L205" s="20"/>
      <c r="M205" s="20"/>
      <c r="N205" s="20"/>
      <c r="O205" s="20"/>
      <c r="P205" s="20"/>
    </row>
    <row r="206" spans="1:16" ht="15.75" customHeight="1" x14ac:dyDescent="0.2">
      <c r="A206" s="20"/>
      <c r="B206" s="26" t="s">
        <v>13</v>
      </c>
      <c r="C206" s="344" t="s">
        <v>477</v>
      </c>
      <c r="D206" s="354" t="s">
        <v>478</v>
      </c>
      <c r="E206" s="20"/>
      <c r="F206" s="9">
        <v>104.80417131745996</v>
      </c>
      <c r="G206" s="7">
        <v>26.742935688693851</v>
      </c>
      <c r="H206" s="10">
        <v>65.430409546580606</v>
      </c>
      <c r="I206" s="345">
        <f t="shared" ref="I206:I226" si="3">IF(SUMPRODUCT(F206:H206,F$8:H$8)*H$10=0,"No data",SUMPRODUCT(F206:H206,F$8:H$8)*H$10)</f>
        <v>434.92104518374578</v>
      </c>
      <c r="J206" s="20"/>
      <c r="K206" s="20"/>
      <c r="L206" s="20"/>
      <c r="M206" s="20"/>
      <c r="N206" s="20"/>
      <c r="O206" s="20"/>
      <c r="P206" s="20"/>
    </row>
    <row r="207" spans="1:16" ht="15.75" customHeight="1" x14ac:dyDescent="0.2">
      <c r="A207" s="20"/>
      <c r="B207" s="26" t="s">
        <v>17</v>
      </c>
      <c r="C207" s="344" t="s">
        <v>479</v>
      </c>
      <c r="D207" s="354" t="s">
        <v>480</v>
      </c>
      <c r="E207" s="20"/>
      <c r="F207" s="9">
        <v>55.793930133347466</v>
      </c>
      <c r="G207" s="7">
        <v>16.863850740195065</v>
      </c>
      <c r="H207" s="10">
        <v>57.392657598821202</v>
      </c>
      <c r="I207" s="345">
        <f t="shared" si="3"/>
        <v>240.22115512410633</v>
      </c>
      <c r="J207" s="20"/>
      <c r="K207" s="20"/>
      <c r="L207" s="20"/>
      <c r="M207" s="20"/>
      <c r="N207" s="20"/>
      <c r="O207" s="20"/>
      <c r="P207" s="20"/>
    </row>
    <row r="208" spans="1:16" ht="15.75" customHeight="1" x14ac:dyDescent="0.2">
      <c r="A208" s="20"/>
      <c r="B208" s="26" t="s">
        <v>16</v>
      </c>
      <c r="C208" s="344" t="s">
        <v>481</v>
      </c>
      <c r="D208" s="354" t="s">
        <v>482</v>
      </c>
      <c r="E208" s="20"/>
      <c r="F208" s="9">
        <v>54.520132610086918</v>
      </c>
      <c r="G208" s="7">
        <v>26.078925256017101</v>
      </c>
      <c r="H208" s="10">
        <v>57.951742541531097</v>
      </c>
      <c r="I208" s="345">
        <f t="shared" si="3"/>
        <v>266.47660511691311</v>
      </c>
      <c r="J208" s="20"/>
      <c r="K208" s="20"/>
      <c r="L208" s="20"/>
      <c r="M208" s="20"/>
      <c r="N208" s="20"/>
      <c r="O208" s="20"/>
      <c r="P208" s="20"/>
    </row>
    <row r="209" spans="1:16" ht="15.75" customHeight="1" x14ac:dyDescent="0.2">
      <c r="A209" s="20"/>
      <c r="B209" s="26" t="s">
        <v>18</v>
      </c>
      <c r="C209" s="344" t="s">
        <v>483</v>
      </c>
      <c r="D209" s="354" t="s">
        <v>484</v>
      </c>
      <c r="E209" s="20"/>
      <c r="F209" s="9">
        <v>48.515050403402689</v>
      </c>
      <c r="G209" s="7">
        <v>13.519543142460082</v>
      </c>
      <c r="H209" s="10">
        <v>26.7589846573097</v>
      </c>
      <c r="I209" s="345">
        <f t="shared" si="3"/>
        <v>205.0987731813315</v>
      </c>
      <c r="J209" s="20"/>
      <c r="K209" s="20"/>
      <c r="L209" s="20"/>
      <c r="M209" s="20"/>
      <c r="N209" s="20"/>
      <c r="O209" s="20"/>
      <c r="P209" s="20"/>
    </row>
    <row r="210" spans="1:16" ht="15.75" customHeight="1" x14ac:dyDescent="0.2">
      <c r="A210" s="20"/>
      <c r="B210" s="26" t="s">
        <v>13</v>
      </c>
      <c r="C210" s="344" t="s">
        <v>485</v>
      </c>
      <c r="D210" s="354" t="s">
        <v>486</v>
      </c>
      <c r="E210" s="20"/>
      <c r="F210" s="9">
        <v>27.841540420346629</v>
      </c>
      <c r="G210" s="7">
        <v>7.1043405579741341</v>
      </c>
      <c r="H210" s="10">
        <v>62.787025943077701</v>
      </c>
      <c r="I210" s="345">
        <f t="shared" si="3"/>
        <v>115.53807169052411</v>
      </c>
      <c r="J210" s="20"/>
      <c r="K210" s="20"/>
      <c r="L210" s="20"/>
      <c r="M210" s="20"/>
      <c r="N210" s="20"/>
      <c r="O210" s="20"/>
      <c r="P210" s="20"/>
    </row>
    <row r="211" spans="1:16" ht="15.75" customHeight="1" x14ac:dyDescent="0.2">
      <c r="A211" s="20"/>
      <c r="B211" s="26" t="s">
        <v>17</v>
      </c>
      <c r="C211" s="344" t="s">
        <v>489</v>
      </c>
      <c r="D211" s="354" t="s">
        <v>490</v>
      </c>
      <c r="E211" s="20"/>
      <c r="F211" s="9">
        <v>46.514801649230485</v>
      </c>
      <c r="G211" s="7">
        <v>14.059211644486091</v>
      </c>
      <c r="H211" s="10">
        <v>65.797085773758994</v>
      </c>
      <c r="I211" s="345">
        <f t="shared" si="3"/>
        <v>200.26980275168575</v>
      </c>
      <c r="J211" s="20"/>
      <c r="K211" s="20"/>
      <c r="L211" s="20"/>
      <c r="M211" s="20"/>
      <c r="N211" s="20"/>
      <c r="O211" s="20"/>
      <c r="P211" s="20"/>
    </row>
    <row r="212" spans="1:16" ht="15.75" customHeight="1" x14ac:dyDescent="0.2">
      <c r="A212" s="20"/>
      <c r="B212" s="26" t="s">
        <v>14</v>
      </c>
      <c r="C212" s="344" t="s">
        <v>491</v>
      </c>
      <c r="D212" s="354" t="s">
        <v>492</v>
      </c>
      <c r="E212" s="20"/>
      <c r="F212" s="9">
        <v>52.365551852258264</v>
      </c>
      <c r="G212" s="7">
        <v>15.2595057864959</v>
      </c>
      <c r="H212" s="10">
        <v>56.003715112739499</v>
      </c>
      <c r="I212" s="345">
        <f t="shared" si="3"/>
        <v>223.58196556524902</v>
      </c>
      <c r="J212" s="20"/>
      <c r="K212" s="20"/>
      <c r="L212" s="20"/>
      <c r="M212" s="20"/>
      <c r="N212" s="20"/>
      <c r="O212" s="20"/>
      <c r="P212" s="20"/>
    </row>
    <row r="213" spans="1:16" ht="15.75" customHeight="1" x14ac:dyDescent="0.2">
      <c r="A213" s="20"/>
      <c r="B213" s="26" t="s">
        <v>14</v>
      </c>
      <c r="C213" s="344" t="s">
        <v>495</v>
      </c>
      <c r="D213" s="354" t="s">
        <v>496</v>
      </c>
      <c r="E213" s="20"/>
      <c r="F213" s="9">
        <v>69.333252872881886</v>
      </c>
      <c r="G213" s="7">
        <v>20.203953476806504</v>
      </c>
      <c r="H213" s="10">
        <v>83.642288650188306</v>
      </c>
      <c r="I213" s="345">
        <f t="shared" si="3"/>
        <v>296.02791163333973</v>
      </c>
      <c r="J213" s="20"/>
      <c r="K213" s="20"/>
      <c r="L213" s="20"/>
      <c r="M213" s="20"/>
      <c r="N213" s="20"/>
      <c r="O213" s="20"/>
      <c r="P213" s="20"/>
    </row>
    <row r="214" spans="1:16" ht="15.75" customHeight="1" x14ac:dyDescent="0.2">
      <c r="A214" s="20"/>
      <c r="B214" s="26" t="s">
        <v>18</v>
      </c>
      <c r="C214" s="344" t="s">
        <v>497</v>
      </c>
      <c r="D214" s="354" t="s">
        <v>498</v>
      </c>
      <c r="E214" s="20"/>
      <c r="F214" s="9">
        <v>0</v>
      </c>
      <c r="G214" s="7">
        <v>0</v>
      </c>
      <c r="H214" s="10">
        <v>54.537679428779398</v>
      </c>
      <c r="I214" s="345" t="str">
        <f t="shared" si="3"/>
        <v>No data</v>
      </c>
      <c r="J214" s="20"/>
      <c r="K214" s="20"/>
      <c r="L214" s="20"/>
      <c r="M214" s="20"/>
      <c r="N214" s="20"/>
      <c r="O214" s="20"/>
      <c r="P214" s="20"/>
    </row>
    <row r="215" spans="1:16" ht="15.75" customHeight="1" x14ac:dyDescent="0.2">
      <c r="A215" s="20"/>
      <c r="B215" s="26" t="s">
        <v>12</v>
      </c>
      <c r="C215" s="344" t="s">
        <v>499</v>
      </c>
      <c r="D215" s="354" t="s">
        <v>500</v>
      </c>
      <c r="E215" s="20"/>
      <c r="F215" s="9">
        <v>61.678514015686382</v>
      </c>
      <c r="G215" s="7">
        <v>16.711963123543295</v>
      </c>
      <c r="H215" s="10">
        <v>55.555310964153399</v>
      </c>
      <c r="I215" s="345">
        <f t="shared" si="3"/>
        <v>259.17459551772117</v>
      </c>
      <c r="J215" s="20"/>
      <c r="K215" s="20"/>
      <c r="L215" s="20"/>
      <c r="M215" s="20"/>
      <c r="N215" s="20"/>
      <c r="O215" s="20"/>
      <c r="P215" s="20"/>
    </row>
    <row r="216" spans="1:16" ht="15.75" customHeight="1" x14ac:dyDescent="0.2">
      <c r="A216" s="20"/>
      <c r="B216" s="26" t="s">
        <v>13</v>
      </c>
      <c r="C216" s="344" t="s">
        <v>501</v>
      </c>
      <c r="D216" s="354" t="s">
        <v>502</v>
      </c>
      <c r="E216" s="20"/>
      <c r="F216" s="9">
        <v>38.726928866412116</v>
      </c>
      <c r="G216" s="7">
        <v>9.8819708707771809</v>
      </c>
      <c r="H216" s="10">
        <v>61.216881206715499</v>
      </c>
      <c r="I216" s="345">
        <f t="shared" si="3"/>
        <v>160.71074431109523</v>
      </c>
      <c r="J216" s="20"/>
      <c r="K216" s="20"/>
      <c r="L216" s="20"/>
      <c r="M216" s="20"/>
      <c r="N216" s="20"/>
      <c r="O216" s="20"/>
      <c r="P216" s="20"/>
    </row>
    <row r="217" spans="1:16" ht="15.75" customHeight="1" x14ac:dyDescent="0.2">
      <c r="A217" s="20"/>
      <c r="B217" s="26" t="s">
        <v>15</v>
      </c>
      <c r="C217" s="344" t="s">
        <v>503</v>
      </c>
      <c r="D217" s="354" t="s">
        <v>504</v>
      </c>
      <c r="E217" s="20"/>
      <c r="F217" s="9">
        <v>46.677159489367689</v>
      </c>
      <c r="G217" s="7">
        <v>17.260363208561451</v>
      </c>
      <c r="H217" s="10">
        <v>47.477794574179498</v>
      </c>
      <c r="I217" s="345">
        <f t="shared" si="3"/>
        <v>211.39023754389333</v>
      </c>
      <c r="J217" s="20"/>
      <c r="K217" s="20"/>
      <c r="L217" s="20"/>
      <c r="M217" s="20"/>
      <c r="N217" s="20"/>
      <c r="O217" s="20"/>
      <c r="P217" s="20"/>
    </row>
    <row r="218" spans="1:16" ht="15.75" customHeight="1" x14ac:dyDescent="0.2">
      <c r="A218" s="20"/>
      <c r="B218" s="26" t="s">
        <v>18</v>
      </c>
      <c r="C218" s="344" t="s">
        <v>505</v>
      </c>
      <c r="D218" s="354" t="s">
        <v>506</v>
      </c>
      <c r="E218" s="20"/>
      <c r="F218" s="9">
        <v>98.695525942043616</v>
      </c>
      <c r="G218" s="7">
        <v>27.503185297065304</v>
      </c>
      <c r="H218" s="10">
        <v>67.401651882703703</v>
      </c>
      <c r="I218" s="345">
        <f t="shared" si="3"/>
        <v>417.23817909874191</v>
      </c>
      <c r="J218" s="20"/>
      <c r="K218" s="20"/>
      <c r="L218" s="20"/>
      <c r="M218" s="20"/>
      <c r="N218" s="20"/>
      <c r="O218" s="20"/>
      <c r="P218" s="20"/>
    </row>
    <row r="219" spans="1:16" ht="15.75" customHeight="1" x14ac:dyDescent="0.2">
      <c r="A219" s="20"/>
      <c r="B219" s="26" t="s">
        <v>13</v>
      </c>
      <c r="C219" s="344" t="s">
        <v>507</v>
      </c>
      <c r="D219" s="354" t="s">
        <v>508</v>
      </c>
      <c r="E219" s="20"/>
      <c r="F219" s="9">
        <v>102.38462303553106</v>
      </c>
      <c r="G219" s="7">
        <v>26.125538277064926</v>
      </c>
      <c r="H219" s="10">
        <v>55.776357307108803</v>
      </c>
      <c r="I219" s="345">
        <f t="shared" si="3"/>
        <v>424.88029533170487</v>
      </c>
      <c r="J219" s="20"/>
      <c r="K219" s="20"/>
      <c r="L219" s="20"/>
      <c r="M219" s="20"/>
      <c r="N219" s="20"/>
      <c r="O219" s="20"/>
      <c r="P219" s="20"/>
    </row>
    <row r="220" spans="1:16" ht="15.75" customHeight="1" x14ac:dyDescent="0.2">
      <c r="A220" s="20"/>
      <c r="B220" s="26" t="s">
        <v>18</v>
      </c>
      <c r="C220" s="344" t="s">
        <v>509</v>
      </c>
      <c r="D220" s="354" t="s">
        <v>510</v>
      </c>
      <c r="E220" s="20"/>
      <c r="F220" s="9">
        <v>98.867853888304154</v>
      </c>
      <c r="G220" s="7">
        <v>27.551207407415568</v>
      </c>
      <c r="H220" s="10">
        <v>62.398239106773303</v>
      </c>
      <c r="I220" s="345">
        <f t="shared" si="3"/>
        <v>417.96670045590855</v>
      </c>
      <c r="J220" s="20"/>
      <c r="K220" s="20"/>
      <c r="L220" s="20"/>
      <c r="M220" s="20"/>
      <c r="N220" s="20"/>
      <c r="O220" s="20"/>
      <c r="P220" s="20"/>
    </row>
    <row r="221" spans="1:16" ht="15.75" customHeight="1" x14ac:dyDescent="0.2">
      <c r="A221" s="20"/>
      <c r="B221" s="26" t="s">
        <v>13</v>
      </c>
      <c r="C221" s="344" t="s">
        <v>511</v>
      </c>
      <c r="D221" s="354" t="s">
        <v>512</v>
      </c>
      <c r="E221" s="20"/>
      <c r="F221" s="9">
        <v>74.074913158105531</v>
      </c>
      <c r="G221" s="7">
        <v>18.901734671726512</v>
      </c>
      <c r="H221" s="10">
        <v>41.1737259983759</v>
      </c>
      <c r="I221" s="345">
        <f t="shared" si="3"/>
        <v>307.3993930549907</v>
      </c>
      <c r="J221" s="20"/>
      <c r="K221" s="20"/>
      <c r="L221" s="20"/>
      <c r="M221" s="20"/>
      <c r="N221" s="20"/>
      <c r="O221" s="20"/>
      <c r="P221" s="20"/>
    </row>
    <row r="222" spans="1:16" ht="15.75" customHeight="1" x14ac:dyDescent="0.2">
      <c r="A222" s="20"/>
      <c r="B222" s="26" t="s">
        <v>13</v>
      </c>
      <c r="C222" s="344" t="s">
        <v>513</v>
      </c>
      <c r="D222" s="354" t="s">
        <v>514</v>
      </c>
      <c r="E222" s="20"/>
      <c r="F222" s="9">
        <v>72.500979158554316</v>
      </c>
      <c r="G222" s="7">
        <v>18.500113102669417</v>
      </c>
      <c r="H222" s="10">
        <v>52.145900738385201</v>
      </c>
      <c r="I222" s="345">
        <f t="shared" si="3"/>
        <v>300.86781123405791</v>
      </c>
      <c r="J222" s="20"/>
      <c r="K222" s="20"/>
      <c r="L222" s="20"/>
      <c r="M222" s="20"/>
      <c r="N222" s="20"/>
      <c r="O222" s="20"/>
      <c r="P222" s="20"/>
    </row>
    <row r="223" spans="1:16" ht="15.75" customHeight="1" x14ac:dyDescent="0.2">
      <c r="A223" s="20"/>
      <c r="B223" s="26" t="s">
        <v>16</v>
      </c>
      <c r="C223" s="344" t="s">
        <v>519</v>
      </c>
      <c r="D223" s="354" t="s">
        <v>520</v>
      </c>
      <c r="E223" s="20"/>
      <c r="F223" s="9">
        <v>38.009330084984072</v>
      </c>
      <c r="G223" s="7">
        <v>18.181219136179966</v>
      </c>
      <c r="H223" s="10">
        <v>51.0754304870174</v>
      </c>
      <c r="I223" s="345">
        <f t="shared" si="3"/>
        <v>185.77719383501255</v>
      </c>
      <c r="J223" s="20"/>
      <c r="K223" s="20"/>
      <c r="L223" s="20"/>
      <c r="M223" s="20"/>
      <c r="N223" s="20"/>
      <c r="O223" s="20"/>
      <c r="P223" s="20"/>
    </row>
    <row r="224" spans="1:16" ht="15.75" customHeight="1" x14ac:dyDescent="0.2">
      <c r="A224" s="20"/>
      <c r="B224" s="26" t="s">
        <v>17</v>
      </c>
      <c r="C224" s="344" t="s">
        <v>521</v>
      </c>
      <c r="D224" s="354" t="s">
        <v>522</v>
      </c>
      <c r="E224" s="20"/>
      <c r="F224" s="9">
        <v>66.644333190717575</v>
      </c>
      <c r="G224" s="7">
        <v>20.143411387618979</v>
      </c>
      <c r="H224" s="10">
        <v>36.916229121847998</v>
      </c>
      <c r="I224" s="345">
        <f t="shared" si="3"/>
        <v>286.93764112489634</v>
      </c>
      <c r="J224" s="20"/>
      <c r="K224" s="20"/>
      <c r="L224" s="20"/>
      <c r="M224" s="20"/>
      <c r="N224" s="20"/>
      <c r="O224" s="20"/>
      <c r="P224" s="20"/>
    </row>
    <row r="225" spans="1:16" ht="15.75" customHeight="1" x14ac:dyDescent="0.2">
      <c r="A225" s="20"/>
      <c r="B225" s="26" t="s">
        <v>17</v>
      </c>
      <c r="C225" s="344" t="s">
        <v>523</v>
      </c>
      <c r="D225" s="354" t="s">
        <v>524</v>
      </c>
      <c r="E225" s="20"/>
      <c r="F225" s="9">
        <v>50.41282571566704</v>
      </c>
      <c r="G225" s="7">
        <v>15.237398875264887</v>
      </c>
      <c r="H225" s="10">
        <v>41.193681083484201</v>
      </c>
      <c r="I225" s="345">
        <f t="shared" si="3"/>
        <v>217.05277254253912</v>
      </c>
      <c r="J225" s="20"/>
      <c r="K225" s="20"/>
      <c r="L225" s="20"/>
      <c r="M225" s="20"/>
      <c r="N225" s="20"/>
      <c r="O225" s="20"/>
      <c r="P225" s="20"/>
    </row>
    <row r="226" spans="1:16" ht="15.75" customHeight="1" thickBot="1" x14ac:dyDescent="0.25">
      <c r="A226" s="20"/>
      <c r="B226" s="50" t="s">
        <v>14</v>
      </c>
      <c r="C226" s="347" t="s">
        <v>525</v>
      </c>
      <c r="D226" s="355" t="s">
        <v>526</v>
      </c>
      <c r="E226" s="20"/>
      <c r="F226" s="348">
        <v>34.343284366207776</v>
      </c>
      <c r="G226" s="349">
        <v>10.007753723134336</v>
      </c>
      <c r="H226" s="350">
        <v>80.868089728905602</v>
      </c>
      <c r="I226" s="351">
        <f t="shared" si="3"/>
        <v>146.63340213098289</v>
      </c>
      <c r="J226" s="20"/>
      <c r="K226" s="20"/>
      <c r="L226" s="20"/>
      <c r="M226" s="20"/>
      <c r="N226" s="20"/>
      <c r="O226" s="20"/>
      <c r="P226" s="20"/>
    </row>
    <row r="227" spans="1:16" ht="15.75" customHeight="1" x14ac:dyDescent="0.2">
      <c r="A227" s="20"/>
      <c r="B227" s="20"/>
      <c r="C227" s="20"/>
      <c r="D227" s="20"/>
      <c r="E227" s="20"/>
      <c r="F227" s="20"/>
      <c r="G227" s="20"/>
      <c r="H227" s="20"/>
      <c r="I227" s="20"/>
      <c r="J227" s="20"/>
      <c r="K227" s="20"/>
      <c r="L227" s="20"/>
      <c r="M227" s="20"/>
      <c r="N227" s="20"/>
      <c r="O227" s="20"/>
      <c r="P227" s="20"/>
    </row>
    <row r="228" spans="1:16" ht="15.75" customHeight="1" x14ac:dyDescent="0.2">
      <c r="A228" s="20"/>
      <c r="B228" s="20"/>
      <c r="C228" s="20"/>
      <c r="D228" s="20"/>
      <c r="E228" s="20"/>
      <c r="F228" s="424"/>
      <c r="G228" s="20"/>
      <c r="H228" s="20"/>
      <c r="I228" s="20"/>
      <c r="J228" s="20"/>
      <c r="K228" s="20"/>
      <c r="L228" s="20"/>
      <c r="M228" s="20"/>
      <c r="N228" s="20"/>
      <c r="O228" s="20"/>
      <c r="P228" s="20"/>
    </row>
    <row r="229" spans="1:16" ht="15.75" customHeight="1" x14ac:dyDescent="0.2">
      <c r="A229" s="20"/>
      <c r="B229" s="20"/>
      <c r="C229" s="20"/>
      <c r="D229" s="20"/>
      <c r="E229" s="20"/>
      <c r="F229" s="20"/>
      <c r="G229" s="20"/>
      <c r="H229" s="20"/>
      <c r="I229" s="20"/>
      <c r="J229" s="20"/>
      <c r="K229" s="20"/>
      <c r="L229" s="20"/>
      <c r="M229" s="20"/>
      <c r="N229" s="20"/>
      <c r="O229" s="20"/>
      <c r="P229" s="20"/>
    </row>
    <row r="230" spans="1:16" ht="15.75" customHeight="1" x14ac:dyDescent="0.2">
      <c r="A230" s="20"/>
      <c r="B230" s="20"/>
      <c r="C230" s="20"/>
      <c r="D230" s="20"/>
      <c r="E230" s="20"/>
      <c r="F230" s="20"/>
      <c r="G230" s="20"/>
      <c r="H230" s="20"/>
      <c r="I230" s="20"/>
      <c r="J230" s="20"/>
      <c r="K230" s="20"/>
      <c r="L230" s="20"/>
      <c r="M230" s="20"/>
      <c r="N230" s="20"/>
      <c r="O230" s="20"/>
      <c r="P230" s="20"/>
    </row>
    <row r="231" spans="1:16" ht="15.75" customHeight="1" x14ac:dyDescent="0.2">
      <c r="A231" s="20"/>
      <c r="B231" s="20"/>
      <c r="C231" s="20"/>
      <c r="D231" s="20"/>
      <c r="E231" s="20"/>
      <c r="F231" s="20"/>
      <c r="G231" s="20"/>
      <c r="H231" s="20"/>
      <c r="I231" s="20"/>
      <c r="J231" s="20"/>
      <c r="K231" s="20"/>
      <c r="L231" s="20"/>
      <c r="M231" s="20"/>
      <c r="N231" s="20"/>
      <c r="O231" s="20"/>
      <c r="P231" s="20"/>
    </row>
    <row r="232" spans="1:16" ht="15.75" customHeight="1" x14ac:dyDescent="0.2">
      <c r="A232" s="20"/>
      <c r="B232" s="20"/>
      <c r="C232" s="20"/>
      <c r="D232" s="20"/>
      <c r="E232" s="20"/>
      <c r="F232" s="20"/>
      <c r="G232" s="20"/>
      <c r="H232" s="20"/>
      <c r="I232" s="20"/>
      <c r="J232" s="20"/>
      <c r="K232" s="20"/>
      <c r="L232" s="20"/>
      <c r="M232" s="20"/>
      <c r="N232" s="20"/>
      <c r="O232" s="20"/>
      <c r="P232" s="20"/>
    </row>
    <row r="233" spans="1:16" ht="15.75" customHeight="1" x14ac:dyDescent="0.2">
      <c r="A233" s="20"/>
      <c r="B233" s="20"/>
      <c r="C233" s="20"/>
      <c r="D233" s="20"/>
      <c r="E233" s="20"/>
      <c r="F233" s="20"/>
      <c r="G233" s="20"/>
      <c r="H233" s="20"/>
      <c r="I233" s="20"/>
      <c r="J233" s="20"/>
      <c r="K233" s="20"/>
      <c r="L233" s="20"/>
      <c r="M233" s="20"/>
      <c r="N233" s="20"/>
      <c r="O233" s="20"/>
      <c r="P233" s="20"/>
    </row>
    <row r="234" spans="1:16" ht="15.75" customHeight="1" x14ac:dyDescent="0.2">
      <c r="A234" s="20"/>
      <c r="B234" s="20"/>
      <c r="C234" s="20"/>
      <c r="D234" s="20"/>
      <c r="E234" s="20"/>
      <c r="F234" s="20"/>
      <c r="G234" s="20"/>
      <c r="H234" s="20"/>
      <c r="I234" s="20"/>
      <c r="J234" s="20"/>
      <c r="K234" s="20"/>
      <c r="L234" s="20"/>
      <c r="M234" s="20"/>
      <c r="N234" s="20"/>
      <c r="O234" s="20"/>
      <c r="P234" s="20"/>
    </row>
    <row r="235" spans="1:16" ht="15.75" customHeight="1" x14ac:dyDescent="0.2">
      <c r="A235" s="20"/>
      <c r="B235" s="20"/>
      <c r="C235" s="20"/>
      <c r="D235" s="20"/>
      <c r="E235" s="20"/>
      <c r="F235" s="20"/>
      <c r="G235" s="20"/>
      <c r="H235" s="20"/>
      <c r="I235" s="20"/>
      <c r="J235" s="20"/>
      <c r="K235" s="20"/>
      <c r="L235" s="20"/>
      <c r="M235" s="20"/>
      <c r="N235" s="20"/>
      <c r="O235" s="20"/>
      <c r="P235" s="20"/>
    </row>
    <row r="236" spans="1:16" ht="15.75" customHeight="1" x14ac:dyDescent="0.2">
      <c r="A236" s="20"/>
      <c r="B236" s="20"/>
      <c r="C236" s="20"/>
      <c r="D236" s="20"/>
      <c r="E236" s="20"/>
      <c r="F236" s="20"/>
      <c r="G236" s="20"/>
      <c r="H236" s="20"/>
      <c r="I236" s="20"/>
      <c r="J236" s="20"/>
      <c r="K236" s="20"/>
      <c r="L236" s="20"/>
      <c r="M236" s="20"/>
      <c r="N236" s="20"/>
      <c r="O236" s="20"/>
      <c r="P236" s="20"/>
    </row>
    <row r="237" spans="1:16" ht="15.75" customHeight="1" x14ac:dyDescent="0.2">
      <c r="A237" s="20"/>
      <c r="B237" s="20"/>
      <c r="C237" s="20"/>
      <c r="D237" s="20"/>
      <c r="E237" s="20"/>
      <c r="F237" s="20"/>
      <c r="G237" s="20"/>
      <c r="H237" s="20"/>
      <c r="I237" s="20"/>
      <c r="J237" s="20"/>
      <c r="K237" s="20"/>
      <c r="L237" s="20"/>
      <c r="M237" s="20"/>
      <c r="N237" s="20"/>
      <c r="O237" s="20"/>
      <c r="P237" s="20"/>
    </row>
    <row r="238" spans="1:16" ht="15.75" customHeight="1" x14ac:dyDescent="0.2">
      <c r="A238" s="20"/>
      <c r="B238" s="20"/>
      <c r="C238" s="20"/>
      <c r="D238" s="20"/>
      <c r="E238" s="20"/>
      <c r="F238" s="20"/>
      <c r="G238" s="20"/>
      <c r="H238" s="20"/>
      <c r="I238" s="20"/>
      <c r="J238" s="20"/>
      <c r="K238" s="20"/>
      <c r="L238" s="20"/>
      <c r="M238" s="20"/>
      <c r="N238" s="20"/>
      <c r="O238" s="20"/>
      <c r="P238" s="20"/>
    </row>
    <row r="239" spans="1:16" ht="15.75" customHeight="1" x14ac:dyDescent="0.2">
      <c r="N239" s="20"/>
      <c r="O239" s="20"/>
      <c r="P239" s="20"/>
    </row>
  </sheetData>
  <sheetProtection sheet="1" objects="1" scenarios="1"/>
  <autoFilter ref="B13:I226" xr:uid="{00000000-0001-0000-0800-000000000000}"/>
  <mergeCells count="9">
    <mergeCell ref="B2:D8"/>
    <mergeCell ref="K2:M8"/>
    <mergeCell ref="K25:M31"/>
    <mergeCell ref="K39:K40"/>
    <mergeCell ref="L39:L40"/>
    <mergeCell ref="M39:M40"/>
    <mergeCell ref="F6:H6"/>
    <mergeCell ref="F11:H11"/>
    <mergeCell ref="F10:G10"/>
  </mergeCells>
  <dataValidations count="2">
    <dataValidation type="list" allowBlank="1" showInputMessage="1" showErrorMessage="1" sqref="L56" xr:uid="{E0E86F2C-A767-584B-BBA7-0BFB9D4E67DA}">
      <formula1>$K$44:$K$49</formula1>
    </dataValidation>
    <dataValidation type="list" allowBlank="1" showInputMessage="1" showErrorMessage="1" sqref="L51" xr:uid="{7B2380D9-C0D5-8043-9B48-1F506DF2C40A}">
      <formula1>$K$41:$K$43</formula1>
    </dataValidation>
  </dataValidations>
  <pageMargins left="0.7" right="0.7" top="0.75" bottom="0.75" header="0" footer="0"/>
  <pageSetup orientation="landscape"/>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B1:S1000"/>
  <sheetViews>
    <sheetView zoomScaleNormal="177" workbookViewId="0">
      <selection activeCell="E14" sqref="E14:G16"/>
    </sheetView>
  </sheetViews>
  <sheetFormatPr baseColWidth="10" defaultColWidth="11.1640625" defaultRowHeight="15" customHeight="1" x14ac:dyDescent="0.2"/>
  <cols>
    <col min="1" max="1" width="2" style="3" customWidth="1"/>
    <col min="2" max="2" width="4.6640625" style="3" bestFit="1" customWidth="1"/>
    <col min="3" max="3" width="56.83203125" style="3" bestFit="1" customWidth="1"/>
    <col min="4" max="4" width="87.83203125" style="3" bestFit="1" customWidth="1"/>
    <col min="5" max="5" width="84.5" style="3" bestFit="1" customWidth="1"/>
    <col min="6" max="6" width="31" style="3" customWidth="1"/>
    <col min="7" max="7" width="14.33203125" style="3" bestFit="1" customWidth="1"/>
    <col min="8" max="8" width="3.6640625" style="3" customWidth="1"/>
    <col min="9" max="9" width="10.5" style="3" customWidth="1"/>
    <col min="10" max="10" width="18.5" customWidth="1"/>
    <col min="11" max="11" width="66" customWidth="1"/>
    <col min="12" max="12" width="35" bestFit="1" customWidth="1"/>
    <col min="13" max="13" width="25.1640625" customWidth="1"/>
    <col min="14" max="16" width="10.5" style="3" customWidth="1"/>
    <col min="17" max="17" width="18.83203125" bestFit="1" customWidth="1"/>
    <col min="18" max="18" width="39.1640625" bestFit="1" customWidth="1"/>
    <col min="19" max="19" width="12.1640625" bestFit="1" customWidth="1"/>
    <col min="20" max="20" width="10.5" style="3" customWidth="1"/>
    <col min="21" max="16384" width="11.1640625" style="3"/>
  </cols>
  <sheetData>
    <row r="1" spans="2:19" ht="15.75" customHeight="1" thickBot="1" x14ac:dyDescent="0.25">
      <c r="D1" s="64"/>
      <c r="E1" s="64"/>
      <c r="J1" s="719" t="s">
        <v>799</v>
      </c>
      <c r="K1" s="720"/>
      <c r="L1" s="721"/>
      <c r="M1" s="183"/>
      <c r="Q1" s="724" t="s">
        <v>802</v>
      </c>
      <c r="R1" s="725"/>
      <c r="S1" s="726"/>
    </row>
    <row r="2" spans="2:19" ht="15.75" customHeight="1" thickBot="1" x14ac:dyDescent="0.25">
      <c r="D2" s="64"/>
      <c r="E2" s="64"/>
      <c r="J2" s="469" t="s">
        <v>532</v>
      </c>
      <c r="K2" s="410" t="s">
        <v>0</v>
      </c>
      <c r="L2" s="470" t="s">
        <v>549</v>
      </c>
      <c r="M2" s="467" t="s">
        <v>548</v>
      </c>
      <c r="Q2" s="476" t="s">
        <v>659</v>
      </c>
      <c r="R2" s="477" t="s">
        <v>0</v>
      </c>
      <c r="S2" s="478">
        <v>2023</v>
      </c>
    </row>
    <row r="3" spans="2:19" ht="15.75" customHeight="1" x14ac:dyDescent="0.2">
      <c r="C3" s="452" t="s">
        <v>787</v>
      </c>
      <c r="D3" s="64"/>
      <c r="E3" s="64"/>
      <c r="J3" s="471" t="s">
        <v>30</v>
      </c>
      <c r="K3" s="411" t="s">
        <v>31</v>
      </c>
      <c r="L3" s="472" t="s">
        <v>18</v>
      </c>
      <c r="M3" s="468" t="str">
        <f>J3</f>
        <v>AFG</v>
      </c>
      <c r="Q3" s="479" t="s">
        <v>52</v>
      </c>
      <c r="R3" s="455" t="s">
        <v>400</v>
      </c>
      <c r="S3" s="480">
        <v>2.1271020996456998E-2</v>
      </c>
    </row>
    <row r="4" spans="2:19" ht="15.75" customHeight="1" x14ac:dyDescent="0.2">
      <c r="C4" s="426">
        <v>2030</v>
      </c>
      <c r="D4" s="64"/>
      <c r="E4" s="64"/>
      <c r="J4" s="471" t="s">
        <v>32</v>
      </c>
      <c r="K4" s="411" t="s">
        <v>33</v>
      </c>
      <c r="L4" s="472" t="s">
        <v>14</v>
      </c>
      <c r="M4" s="468" t="str">
        <f t="shared" ref="M4:M67" si="0">J4</f>
        <v>ALB</v>
      </c>
      <c r="Q4" s="479" t="s">
        <v>30</v>
      </c>
      <c r="R4" s="455" t="s">
        <v>43</v>
      </c>
      <c r="S4" s="480">
        <v>2.6210752219878002E-2</v>
      </c>
    </row>
    <row r="5" spans="2:19" ht="15.75" customHeight="1" x14ac:dyDescent="0.2">
      <c r="C5" s="426">
        <v>2050</v>
      </c>
      <c r="D5" s="64"/>
      <c r="E5" s="64"/>
      <c r="J5" s="471" t="s">
        <v>34</v>
      </c>
      <c r="K5" s="411" t="s">
        <v>35</v>
      </c>
      <c r="L5" s="472" t="s">
        <v>17</v>
      </c>
      <c r="M5" s="468" t="str">
        <f t="shared" si="0"/>
        <v>DZA</v>
      </c>
      <c r="Q5" s="479" t="s">
        <v>40</v>
      </c>
      <c r="R5" s="455" t="s">
        <v>408</v>
      </c>
      <c r="S5" s="480">
        <v>4.6573728277141999E-2</v>
      </c>
    </row>
    <row r="6" spans="2:19" ht="15.75" customHeight="1" x14ac:dyDescent="0.2">
      <c r="C6" s="426">
        <v>2070</v>
      </c>
      <c r="D6" s="65"/>
      <c r="E6" s="64"/>
      <c r="J6" s="471" t="s">
        <v>36</v>
      </c>
      <c r="K6" s="411" t="s">
        <v>37</v>
      </c>
      <c r="L6" s="472" t="s">
        <v>18</v>
      </c>
      <c r="M6" s="468" t="str">
        <f t="shared" si="0"/>
        <v>ASM</v>
      </c>
      <c r="Q6" s="479" t="s">
        <v>42</v>
      </c>
      <c r="R6" s="455" t="s">
        <v>668</v>
      </c>
      <c r="S6" s="480">
        <v>5.0700306537542997E-2</v>
      </c>
    </row>
    <row r="7" spans="2:19" ht="15.75" customHeight="1" thickBot="1" x14ac:dyDescent="0.25">
      <c r="C7" s="427">
        <v>2100</v>
      </c>
      <c r="D7" s="63"/>
      <c r="E7" s="64"/>
      <c r="J7" s="471" t="s">
        <v>38</v>
      </c>
      <c r="K7" s="411" t="s">
        <v>39</v>
      </c>
      <c r="L7" s="472" t="s">
        <v>14</v>
      </c>
      <c r="M7" s="468" t="str">
        <f t="shared" si="0"/>
        <v>AND</v>
      </c>
      <c r="Q7" s="479" t="s">
        <v>660</v>
      </c>
      <c r="R7" s="455" t="s">
        <v>618</v>
      </c>
      <c r="S7" s="480">
        <v>9.1069026113189996E-2</v>
      </c>
    </row>
    <row r="8" spans="2:19" ht="15.75" customHeight="1" thickBot="1" x14ac:dyDescent="0.25">
      <c r="D8" s="65"/>
      <c r="E8" s="66"/>
      <c r="J8" s="471" t="s">
        <v>40</v>
      </c>
      <c r="K8" s="411" t="s">
        <v>41</v>
      </c>
      <c r="L8" s="472" t="s">
        <v>17</v>
      </c>
      <c r="M8" s="468" t="str">
        <f t="shared" si="0"/>
        <v>AGO</v>
      </c>
      <c r="Q8" s="479" t="s">
        <v>32</v>
      </c>
      <c r="R8" s="455" t="s">
        <v>545</v>
      </c>
      <c r="S8" s="480">
        <v>0.11025472286272001</v>
      </c>
    </row>
    <row r="9" spans="2:19" ht="15.75" customHeight="1" x14ac:dyDescent="0.2">
      <c r="C9" s="451" t="s">
        <v>788</v>
      </c>
      <c r="J9" s="471" t="s">
        <v>42</v>
      </c>
      <c r="K9" s="411" t="s">
        <v>43</v>
      </c>
      <c r="L9" s="472" t="s">
        <v>13</v>
      </c>
      <c r="M9" s="468" t="str">
        <f t="shared" si="0"/>
        <v>AIA</v>
      </c>
      <c r="Q9" s="479" t="s">
        <v>662</v>
      </c>
      <c r="R9" s="455" t="s">
        <v>262</v>
      </c>
      <c r="S9" s="480">
        <v>0.13017626101136001</v>
      </c>
    </row>
    <row r="10" spans="2:19" ht="15.75" customHeight="1" x14ac:dyDescent="0.2">
      <c r="C10" s="428" t="s">
        <v>736</v>
      </c>
      <c r="E10" s="4"/>
      <c r="J10" s="471" t="s">
        <v>44</v>
      </c>
      <c r="K10" s="411" t="s">
        <v>45</v>
      </c>
      <c r="L10" s="472" t="s">
        <v>18</v>
      </c>
      <c r="M10" s="468" t="str">
        <f t="shared" si="0"/>
        <v>ATA</v>
      </c>
      <c r="Q10" s="479" t="s">
        <v>493</v>
      </c>
      <c r="R10" s="455" t="s">
        <v>152</v>
      </c>
      <c r="S10" s="480">
        <v>0.14691940907449</v>
      </c>
    </row>
    <row r="11" spans="2:19" ht="15.75" customHeight="1" thickBot="1" x14ac:dyDescent="0.25">
      <c r="C11" s="429" t="s">
        <v>737</v>
      </c>
      <c r="J11" s="471" t="s">
        <v>46</v>
      </c>
      <c r="K11" s="411" t="s">
        <v>47</v>
      </c>
      <c r="L11" s="472" t="s">
        <v>13</v>
      </c>
      <c r="M11" s="468" t="str">
        <f t="shared" si="0"/>
        <v>ATG</v>
      </c>
      <c r="Q11" s="479" t="s">
        <v>48</v>
      </c>
      <c r="R11" s="455" t="s">
        <v>410</v>
      </c>
      <c r="S11" s="480">
        <v>0.15077509193013</v>
      </c>
    </row>
    <row r="12" spans="2:19" ht="15.75" customHeight="1" thickBot="1" x14ac:dyDescent="0.25">
      <c r="J12" s="471" t="s">
        <v>48</v>
      </c>
      <c r="K12" s="411" t="s">
        <v>49</v>
      </c>
      <c r="L12" s="472" t="s">
        <v>13</v>
      </c>
      <c r="M12" s="468" t="str">
        <f t="shared" si="0"/>
        <v>ARG</v>
      </c>
      <c r="Q12" s="479" t="s">
        <v>50</v>
      </c>
      <c r="R12" s="455" t="s">
        <v>538</v>
      </c>
      <c r="S12" s="480">
        <v>0.15431817447160001</v>
      </c>
    </row>
    <row r="13" spans="2:19" ht="15.75" customHeight="1" x14ac:dyDescent="0.2">
      <c r="B13" s="722" t="s">
        <v>789</v>
      </c>
      <c r="C13" s="727"/>
      <c r="D13" s="722" t="s">
        <v>790</v>
      </c>
      <c r="E13" s="723"/>
      <c r="F13" s="722" t="s">
        <v>791</v>
      </c>
      <c r="G13" s="723"/>
      <c r="J13" s="471" t="s">
        <v>50</v>
      </c>
      <c r="K13" s="411" t="s">
        <v>51</v>
      </c>
      <c r="L13" s="472" t="s">
        <v>15</v>
      </c>
      <c r="M13" s="468" t="str">
        <f t="shared" si="0"/>
        <v>ARM</v>
      </c>
      <c r="Q13" s="479" t="s">
        <v>46</v>
      </c>
      <c r="R13" s="455" t="s">
        <v>666</v>
      </c>
      <c r="S13" s="480">
        <v>0.17239134049141999</v>
      </c>
    </row>
    <row r="14" spans="2:19" ht="15.75" customHeight="1" x14ac:dyDescent="0.2">
      <c r="B14" s="430" t="str">
        <f>D14</f>
        <v>Oil</v>
      </c>
      <c r="C14" s="431" t="s">
        <v>769</v>
      </c>
      <c r="D14" s="432" t="s">
        <v>700</v>
      </c>
      <c r="E14" s="433" t="s">
        <v>528</v>
      </c>
      <c r="F14" s="434">
        <f>'1.0. Fossil Fuel Assumptions'!L53</f>
        <v>0.47693288362578778</v>
      </c>
      <c r="G14" s="435" t="s">
        <v>722</v>
      </c>
      <c r="J14" s="471" t="s">
        <v>52</v>
      </c>
      <c r="K14" s="411" t="s">
        <v>53</v>
      </c>
      <c r="L14" s="472" t="s">
        <v>13</v>
      </c>
      <c r="M14" s="468" t="str">
        <f t="shared" si="0"/>
        <v>ABW</v>
      </c>
      <c r="Q14" s="479" t="s">
        <v>54</v>
      </c>
      <c r="R14" s="455" t="s">
        <v>402</v>
      </c>
      <c r="S14" s="480">
        <v>0.17447409234332001</v>
      </c>
    </row>
    <row r="15" spans="2:19" ht="15.75" customHeight="1" x14ac:dyDescent="0.2">
      <c r="B15" s="430" t="str">
        <f t="shared" ref="B15:B16" si="1">D15</f>
        <v>Gas</v>
      </c>
      <c r="C15" s="431" t="s">
        <v>603</v>
      </c>
      <c r="D15" s="432" t="s">
        <v>745</v>
      </c>
      <c r="E15" s="433" t="s">
        <v>529</v>
      </c>
      <c r="F15" s="436">
        <f>'1.0. Fossil Fuel Assumptions'!L54</f>
        <v>2.2075598465346115E-3</v>
      </c>
      <c r="G15" s="437" t="s">
        <v>723</v>
      </c>
      <c r="J15" s="471" t="s">
        <v>54</v>
      </c>
      <c r="K15" s="411" t="s">
        <v>55</v>
      </c>
      <c r="L15" s="472" t="s">
        <v>18</v>
      </c>
      <c r="M15" s="468" t="str">
        <f t="shared" si="0"/>
        <v>AUS</v>
      </c>
      <c r="Q15" s="479" t="s">
        <v>56</v>
      </c>
      <c r="R15" s="455" t="s">
        <v>204</v>
      </c>
      <c r="S15" s="480">
        <v>0.20040725685748001</v>
      </c>
    </row>
    <row r="16" spans="2:19" ht="15.75" customHeight="1" thickBot="1" x14ac:dyDescent="0.25">
      <c r="B16" s="438" t="str">
        <f t="shared" si="1"/>
        <v>Coal</v>
      </c>
      <c r="C16" s="439" t="s">
        <v>770</v>
      </c>
      <c r="D16" s="440" t="s">
        <v>744</v>
      </c>
      <c r="E16" s="441" t="s">
        <v>530</v>
      </c>
      <c r="F16" s="442">
        <f>'1.0. Fossil Fuel Assumptions'!L55</f>
        <v>2.3932823287504363</v>
      </c>
      <c r="G16" s="443" t="s">
        <v>703</v>
      </c>
      <c r="J16" s="471" t="s">
        <v>56</v>
      </c>
      <c r="K16" s="411" t="s">
        <v>57</v>
      </c>
      <c r="L16" s="472" t="s">
        <v>14</v>
      </c>
      <c r="M16" s="468" t="str">
        <f t="shared" si="0"/>
        <v>AUT</v>
      </c>
      <c r="Q16" s="479" t="s">
        <v>58</v>
      </c>
      <c r="R16" s="455" t="s">
        <v>682</v>
      </c>
      <c r="S16" s="481">
        <v>0.30345441468402001</v>
      </c>
    </row>
    <row r="17" spans="2:19" ht="15.75" customHeight="1" thickBot="1" x14ac:dyDescent="0.25">
      <c r="J17" s="471" t="s">
        <v>58</v>
      </c>
      <c r="K17" s="411" t="s">
        <v>59</v>
      </c>
      <c r="L17" s="472" t="s">
        <v>15</v>
      </c>
      <c r="M17" s="468" t="str">
        <f t="shared" si="0"/>
        <v>AZE</v>
      </c>
      <c r="Q17" s="479" t="s">
        <v>100</v>
      </c>
      <c r="R17" s="455" t="s">
        <v>476</v>
      </c>
      <c r="S17" s="480">
        <v>0.34210672521812002</v>
      </c>
    </row>
    <row r="18" spans="2:19" ht="15.75" customHeight="1" x14ac:dyDescent="0.2">
      <c r="B18" s="722" t="s">
        <v>792</v>
      </c>
      <c r="C18" s="723"/>
      <c r="J18" s="471" t="s">
        <v>60</v>
      </c>
      <c r="K18" s="411" t="s">
        <v>61</v>
      </c>
      <c r="L18" s="472" t="s">
        <v>13</v>
      </c>
      <c r="M18" s="468" t="str">
        <f t="shared" si="0"/>
        <v>BHS</v>
      </c>
      <c r="Q18" s="479" t="s">
        <v>70</v>
      </c>
      <c r="R18" s="455" t="s">
        <v>77</v>
      </c>
      <c r="S18" s="480">
        <v>0.37883791454079002</v>
      </c>
    </row>
    <row r="19" spans="2:19" ht="15.75" customHeight="1" x14ac:dyDescent="0.2">
      <c r="B19" s="444" t="str">
        <f>""</f>
        <v/>
      </c>
      <c r="C19" s="445" t="s">
        <v>738</v>
      </c>
      <c r="J19" s="471" t="s">
        <v>62</v>
      </c>
      <c r="K19" s="411" t="s">
        <v>63</v>
      </c>
      <c r="L19" s="472" t="s">
        <v>16</v>
      </c>
      <c r="M19" s="468" t="str">
        <f t="shared" si="0"/>
        <v>BHR</v>
      </c>
      <c r="Q19" s="479" t="s">
        <v>74</v>
      </c>
      <c r="R19" s="455" t="s">
        <v>47</v>
      </c>
      <c r="S19" s="480">
        <v>0.38855617147726002</v>
      </c>
    </row>
    <row r="20" spans="2:19" ht="15.75" customHeight="1" thickBot="1" x14ac:dyDescent="0.25">
      <c r="B20" s="446" t="str">
        <f>"-"</f>
        <v>-</v>
      </c>
      <c r="C20" s="447" t="s">
        <v>733</v>
      </c>
      <c r="J20" s="471" t="s">
        <v>64</v>
      </c>
      <c r="K20" s="411" t="s">
        <v>65</v>
      </c>
      <c r="L20" s="472" t="s">
        <v>18</v>
      </c>
      <c r="M20" s="468" t="str">
        <f t="shared" si="0"/>
        <v>BGD</v>
      </c>
      <c r="Q20" s="479" t="s">
        <v>98</v>
      </c>
      <c r="R20" s="455" t="s">
        <v>534</v>
      </c>
      <c r="S20" s="480">
        <v>0.39013759296905998</v>
      </c>
    </row>
    <row r="21" spans="2:19" ht="15.75" customHeight="1" thickBot="1" x14ac:dyDescent="0.25">
      <c r="D21" s="18" t="str">
        <f>""</f>
        <v/>
      </c>
      <c r="J21" s="471" t="s">
        <v>66</v>
      </c>
      <c r="K21" s="411" t="s">
        <v>67</v>
      </c>
      <c r="L21" s="472" t="s">
        <v>13</v>
      </c>
      <c r="M21" s="468" t="str">
        <f t="shared" si="0"/>
        <v>BRB</v>
      </c>
      <c r="Q21" s="479" t="s">
        <v>64</v>
      </c>
      <c r="R21" s="455" t="s">
        <v>404</v>
      </c>
      <c r="S21" s="480">
        <v>0.45126691251345002</v>
      </c>
    </row>
    <row r="22" spans="2:19" ht="15.75" customHeight="1" x14ac:dyDescent="0.2">
      <c r="C22" s="463" t="s">
        <v>798</v>
      </c>
      <c r="J22" s="471" t="s">
        <v>68</v>
      </c>
      <c r="K22" s="411" t="s">
        <v>69</v>
      </c>
      <c r="L22" s="472" t="s">
        <v>15</v>
      </c>
      <c r="M22" s="468" t="str">
        <f t="shared" si="0"/>
        <v>BLR</v>
      </c>
      <c r="Q22" s="479" t="s">
        <v>96</v>
      </c>
      <c r="R22" s="456" t="s">
        <v>53</v>
      </c>
      <c r="S22" s="480">
        <v>0.56149760455404996</v>
      </c>
    </row>
    <row r="23" spans="2:19" ht="15.75" customHeight="1" x14ac:dyDescent="0.2">
      <c r="C23" s="464" t="s">
        <v>0</v>
      </c>
      <c r="J23" s="471" t="s">
        <v>70</v>
      </c>
      <c r="K23" s="411" t="s">
        <v>71</v>
      </c>
      <c r="L23" s="472" t="s">
        <v>14</v>
      </c>
      <c r="M23" s="468" t="str">
        <f t="shared" si="0"/>
        <v>BEL</v>
      </c>
      <c r="Q23" s="479" t="s">
        <v>62</v>
      </c>
      <c r="R23" s="455" t="s">
        <v>182</v>
      </c>
      <c r="S23" s="480">
        <v>0.57338749677228995</v>
      </c>
    </row>
    <row r="24" spans="2:19" ht="15.75" customHeight="1" x14ac:dyDescent="0.2">
      <c r="C24" s="448" t="s">
        <v>619</v>
      </c>
      <c r="J24" s="471" t="s">
        <v>72</v>
      </c>
      <c r="K24" s="411" t="s">
        <v>73</v>
      </c>
      <c r="L24" s="472" t="s">
        <v>13</v>
      </c>
      <c r="M24" s="468" t="str">
        <f t="shared" si="0"/>
        <v>BLZ</v>
      </c>
      <c r="Q24" s="479" t="s">
        <v>60</v>
      </c>
      <c r="R24" s="455" t="s">
        <v>412</v>
      </c>
      <c r="S24" s="480">
        <v>0.64614359538246002</v>
      </c>
    </row>
    <row r="25" spans="2:19" ht="15.75" customHeight="1" thickBot="1" x14ac:dyDescent="0.25">
      <c r="C25" s="465" t="s">
        <v>19</v>
      </c>
      <c r="J25" s="471" t="s">
        <v>74</v>
      </c>
      <c r="K25" s="411" t="s">
        <v>75</v>
      </c>
      <c r="L25" s="472" t="s">
        <v>17</v>
      </c>
      <c r="M25" s="468" t="str">
        <f t="shared" si="0"/>
        <v>BEN</v>
      </c>
      <c r="Q25" s="479" t="s">
        <v>84</v>
      </c>
      <c r="R25" s="455" t="s">
        <v>202</v>
      </c>
      <c r="S25" s="480">
        <v>0.64726465731155003</v>
      </c>
    </row>
    <row r="26" spans="2:19" ht="15.75" customHeight="1" thickBot="1" x14ac:dyDescent="0.25">
      <c r="J26" s="471" t="s">
        <v>76</v>
      </c>
      <c r="K26" s="411" t="s">
        <v>77</v>
      </c>
      <c r="L26" s="472" t="s">
        <v>12</v>
      </c>
      <c r="M26" s="468" t="str">
        <f t="shared" si="0"/>
        <v>BMU</v>
      </c>
      <c r="Q26" s="479" t="s">
        <v>68</v>
      </c>
      <c r="R26" s="455" t="s">
        <v>506</v>
      </c>
      <c r="S26" s="480">
        <v>0.67021230161326995</v>
      </c>
    </row>
    <row r="27" spans="2:19" ht="15.75" customHeight="1" x14ac:dyDescent="0.2">
      <c r="C27" s="452" t="s">
        <v>794</v>
      </c>
      <c r="J27" s="471" t="s">
        <v>78</v>
      </c>
      <c r="K27" s="411" t="s">
        <v>79</v>
      </c>
      <c r="L27" s="472" t="s">
        <v>18</v>
      </c>
      <c r="M27" s="468" t="str">
        <f t="shared" si="0"/>
        <v>BTN</v>
      </c>
      <c r="Q27" s="479" t="s">
        <v>72</v>
      </c>
      <c r="R27" s="455" t="s">
        <v>518</v>
      </c>
      <c r="S27" s="480">
        <v>0.68479507293984998</v>
      </c>
    </row>
    <row r="28" spans="2:19" ht="15.75" customHeight="1" x14ac:dyDescent="0.2">
      <c r="C28" s="453" t="s">
        <v>12</v>
      </c>
      <c r="J28" s="471" t="s">
        <v>80</v>
      </c>
      <c r="K28" s="411" t="s">
        <v>81</v>
      </c>
      <c r="L28" s="472" t="s">
        <v>13</v>
      </c>
      <c r="M28" s="468" t="str">
        <f t="shared" si="0"/>
        <v>BOL</v>
      </c>
      <c r="Q28" s="479" t="s">
        <v>76</v>
      </c>
      <c r="R28" s="455" t="s">
        <v>198</v>
      </c>
      <c r="S28" s="480">
        <v>0.71237260220073995</v>
      </c>
    </row>
    <row r="29" spans="2:19" ht="15.75" customHeight="1" x14ac:dyDescent="0.2">
      <c r="C29" s="453" t="s">
        <v>13</v>
      </c>
      <c r="J29" s="471" t="s">
        <v>82</v>
      </c>
      <c r="K29" s="411" t="s">
        <v>83</v>
      </c>
      <c r="L29" s="472" t="s">
        <v>13</v>
      </c>
      <c r="M29" s="468" t="str">
        <f t="shared" si="0"/>
        <v>BES</v>
      </c>
      <c r="Q29" s="479" t="s">
        <v>80</v>
      </c>
      <c r="R29" s="455" t="s">
        <v>436</v>
      </c>
      <c r="S29" s="480">
        <v>0.72081774636639995</v>
      </c>
    </row>
    <row r="30" spans="2:19" ht="15.75" customHeight="1" x14ac:dyDescent="0.2">
      <c r="C30" s="453" t="s">
        <v>14</v>
      </c>
      <c r="J30" s="471" t="s">
        <v>84</v>
      </c>
      <c r="K30" s="411" t="s">
        <v>85</v>
      </c>
      <c r="L30" s="472" t="s">
        <v>14</v>
      </c>
      <c r="M30" s="468" t="str">
        <f t="shared" si="0"/>
        <v>BIH</v>
      </c>
      <c r="Q30" s="479" t="s">
        <v>90</v>
      </c>
      <c r="R30" s="455" t="s">
        <v>536</v>
      </c>
      <c r="S30" s="480">
        <v>0.76176779618891</v>
      </c>
    </row>
    <row r="31" spans="2:19" ht="15.75" customHeight="1" x14ac:dyDescent="0.2">
      <c r="C31" s="453" t="s">
        <v>15</v>
      </c>
      <c r="J31" s="471" t="s">
        <v>86</v>
      </c>
      <c r="K31" s="411" t="s">
        <v>87</v>
      </c>
      <c r="L31" s="472" t="s">
        <v>17</v>
      </c>
      <c r="M31" s="468" t="str">
        <f t="shared" si="0"/>
        <v>BWA</v>
      </c>
      <c r="Q31" s="479" t="s">
        <v>66</v>
      </c>
      <c r="R31" s="455" t="s">
        <v>73</v>
      </c>
      <c r="S31" s="480">
        <v>0.92034733748830999</v>
      </c>
    </row>
    <row r="32" spans="2:19" ht="15.75" customHeight="1" x14ac:dyDescent="0.2">
      <c r="C32" s="453" t="s">
        <v>16</v>
      </c>
      <c r="J32" s="471" t="s">
        <v>88</v>
      </c>
      <c r="K32" s="411" t="s">
        <v>89</v>
      </c>
      <c r="L32" s="472" t="s">
        <v>13</v>
      </c>
      <c r="M32" s="468" t="str">
        <f t="shared" si="0"/>
        <v>BVT</v>
      </c>
      <c r="Q32" s="479" t="s">
        <v>94</v>
      </c>
      <c r="R32" s="455" t="s">
        <v>67</v>
      </c>
      <c r="S32" s="480">
        <v>0.98904380539195003</v>
      </c>
    </row>
    <row r="33" spans="3:19" ht="15.75" customHeight="1" x14ac:dyDescent="0.2">
      <c r="C33" s="453" t="s">
        <v>17</v>
      </c>
      <c r="J33" s="471" t="s">
        <v>90</v>
      </c>
      <c r="K33" s="411" t="s">
        <v>91</v>
      </c>
      <c r="L33" s="472" t="s">
        <v>13</v>
      </c>
      <c r="M33" s="468" t="str">
        <f t="shared" si="0"/>
        <v>BRA</v>
      </c>
      <c r="Q33" s="479" t="s">
        <v>78</v>
      </c>
      <c r="R33" s="455" t="s">
        <v>306</v>
      </c>
      <c r="S33" s="480">
        <v>1.2184203684901</v>
      </c>
    </row>
    <row r="34" spans="3:19" ht="15.75" customHeight="1" x14ac:dyDescent="0.2">
      <c r="C34" s="453" t="s">
        <v>18</v>
      </c>
      <c r="J34" s="471" t="s">
        <v>92</v>
      </c>
      <c r="K34" s="411" t="s">
        <v>93</v>
      </c>
      <c r="L34" s="472" t="s">
        <v>17</v>
      </c>
      <c r="M34" s="468" t="str">
        <f t="shared" si="0"/>
        <v>IOT</v>
      </c>
      <c r="Q34" s="479" t="s">
        <v>86</v>
      </c>
      <c r="R34" s="455" t="s">
        <v>103</v>
      </c>
      <c r="S34" s="480">
        <v>1.2315183876125</v>
      </c>
    </row>
    <row r="35" spans="3:19" ht="15.75" customHeight="1" thickBot="1" x14ac:dyDescent="0.25">
      <c r="C35" s="454" t="s">
        <v>19</v>
      </c>
      <c r="J35" s="471" t="s">
        <v>94</v>
      </c>
      <c r="K35" s="411" t="s">
        <v>95</v>
      </c>
      <c r="L35" s="472" t="s">
        <v>18</v>
      </c>
      <c r="M35" s="468" t="str">
        <f t="shared" si="0"/>
        <v>BRN</v>
      </c>
      <c r="Q35" s="479" t="s">
        <v>112</v>
      </c>
      <c r="R35" s="455" t="s">
        <v>424</v>
      </c>
      <c r="S35" s="480">
        <v>1.3387084460448999</v>
      </c>
    </row>
    <row r="36" spans="3:19" ht="15.75" customHeight="1" thickBot="1" x14ac:dyDescent="0.25">
      <c r="J36" s="471" t="s">
        <v>96</v>
      </c>
      <c r="K36" s="411" t="s">
        <v>97</v>
      </c>
      <c r="L36" s="472" t="s">
        <v>14</v>
      </c>
      <c r="M36" s="468" t="str">
        <f t="shared" si="0"/>
        <v>BGR</v>
      </c>
      <c r="Q36" s="479" t="s">
        <v>108</v>
      </c>
      <c r="R36" s="455" t="s">
        <v>184</v>
      </c>
      <c r="S36" s="480">
        <v>1.3745553234525001</v>
      </c>
    </row>
    <row r="37" spans="3:19" ht="15.75" customHeight="1" x14ac:dyDescent="0.2">
      <c r="C37" s="451" t="s">
        <v>793</v>
      </c>
      <c r="J37" s="471" t="s">
        <v>98</v>
      </c>
      <c r="K37" s="411" t="s">
        <v>99</v>
      </c>
      <c r="L37" s="472" t="s">
        <v>17</v>
      </c>
      <c r="M37" s="468" t="str">
        <f t="shared" si="0"/>
        <v>BFA</v>
      </c>
      <c r="Q37" s="479" t="s">
        <v>457</v>
      </c>
      <c r="R37" s="455" t="s">
        <v>206</v>
      </c>
      <c r="S37" s="480">
        <v>1.4622285867383999</v>
      </c>
    </row>
    <row r="38" spans="3:19" ht="15.75" customHeight="1" x14ac:dyDescent="0.2">
      <c r="C38" s="448" t="s">
        <v>741</v>
      </c>
      <c r="J38" s="471" t="s">
        <v>100</v>
      </c>
      <c r="K38" s="411" t="s">
        <v>101</v>
      </c>
      <c r="L38" s="472" t="s">
        <v>17</v>
      </c>
      <c r="M38" s="468" t="str">
        <f t="shared" si="0"/>
        <v>BDI</v>
      </c>
      <c r="Q38" s="479" t="s">
        <v>116</v>
      </c>
      <c r="R38" s="455" t="s">
        <v>364</v>
      </c>
      <c r="S38" s="480">
        <v>1.5016528321032001</v>
      </c>
    </row>
    <row r="39" spans="3:19" ht="15.75" customHeight="1" x14ac:dyDescent="0.2">
      <c r="C39" s="449" t="s">
        <v>739</v>
      </c>
      <c r="J39" s="471" t="s">
        <v>102</v>
      </c>
      <c r="K39" s="411" t="s">
        <v>103</v>
      </c>
      <c r="L39" s="472" t="s">
        <v>17</v>
      </c>
      <c r="M39" s="468" t="str">
        <f t="shared" si="0"/>
        <v>CPV</v>
      </c>
      <c r="Q39" s="479" t="s">
        <v>118</v>
      </c>
      <c r="R39" s="455" t="s">
        <v>669</v>
      </c>
      <c r="S39" s="480">
        <v>1.8888012914382</v>
      </c>
    </row>
    <row r="40" spans="3:19" ht="15.75" customHeight="1" x14ac:dyDescent="0.2">
      <c r="C40" s="449" t="s">
        <v>740</v>
      </c>
      <c r="J40" s="471" t="s">
        <v>104</v>
      </c>
      <c r="K40" s="411" t="s">
        <v>105</v>
      </c>
      <c r="L40" s="472" t="s">
        <v>18</v>
      </c>
      <c r="M40" s="468" t="str">
        <f t="shared" si="0"/>
        <v>KHM</v>
      </c>
      <c r="Q40" s="479" t="s">
        <v>145</v>
      </c>
      <c r="R40" s="455" t="s">
        <v>470</v>
      </c>
      <c r="S40" s="480">
        <v>2.0071829501919001</v>
      </c>
    </row>
    <row r="41" spans="3:19" ht="15.75" customHeight="1" x14ac:dyDescent="0.2">
      <c r="C41" s="425" t="s">
        <v>742</v>
      </c>
      <c r="J41" s="471" t="s">
        <v>106</v>
      </c>
      <c r="K41" s="411" t="s">
        <v>107</v>
      </c>
      <c r="L41" s="472" t="s">
        <v>17</v>
      </c>
      <c r="M41" s="468" t="str">
        <f t="shared" si="0"/>
        <v>CMR</v>
      </c>
      <c r="Q41" s="479" t="s">
        <v>106</v>
      </c>
      <c r="R41" s="455" t="s">
        <v>302</v>
      </c>
      <c r="S41" s="480">
        <v>2.0338652584277002</v>
      </c>
    </row>
    <row r="42" spans="3:19" ht="15.75" customHeight="1" x14ac:dyDescent="0.2">
      <c r="C42" s="448" t="s">
        <v>743</v>
      </c>
      <c r="J42" s="471" t="s">
        <v>108</v>
      </c>
      <c r="K42" s="411" t="s">
        <v>109</v>
      </c>
      <c r="L42" s="472" t="s">
        <v>12</v>
      </c>
      <c r="M42" s="468" t="str">
        <f t="shared" si="0"/>
        <v>CAN</v>
      </c>
      <c r="Q42" s="479" t="s">
        <v>128</v>
      </c>
      <c r="R42" s="455" t="s">
        <v>533</v>
      </c>
      <c r="S42" s="480">
        <v>2.0502828926944998</v>
      </c>
    </row>
    <row r="43" spans="3:19" ht="15.75" customHeight="1" thickBot="1" x14ac:dyDescent="0.25">
      <c r="C43" s="450" t="s">
        <v>771</v>
      </c>
      <c r="J43" s="471" t="s">
        <v>110</v>
      </c>
      <c r="K43" s="411" t="s">
        <v>111</v>
      </c>
      <c r="L43" s="472" t="s">
        <v>13</v>
      </c>
      <c r="M43" s="468" t="str">
        <f t="shared" si="0"/>
        <v>CYM</v>
      </c>
      <c r="Q43" s="479" t="s">
        <v>129</v>
      </c>
      <c r="R43" s="455" t="s">
        <v>150</v>
      </c>
      <c r="S43" s="480">
        <v>2.1324079847021999</v>
      </c>
    </row>
    <row r="44" spans="3:19" ht="15.75" customHeight="1" thickBot="1" x14ac:dyDescent="0.25">
      <c r="J44" s="471" t="s">
        <v>112</v>
      </c>
      <c r="K44" s="411" t="s">
        <v>113</v>
      </c>
      <c r="L44" s="472" t="s">
        <v>17</v>
      </c>
      <c r="M44" s="468" t="str">
        <f t="shared" si="0"/>
        <v>CAF</v>
      </c>
      <c r="Q44" s="479" t="s">
        <v>131</v>
      </c>
      <c r="R44" s="455" t="s">
        <v>140</v>
      </c>
      <c r="S44" s="480">
        <v>2.5321443120251002</v>
      </c>
    </row>
    <row r="45" spans="3:19" ht="15.75" customHeight="1" x14ac:dyDescent="0.2">
      <c r="C45" s="463" t="s">
        <v>797</v>
      </c>
      <c r="J45" s="471" t="s">
        <v>114</v>
      </c>
      <c r="K45" s="411" t="s">
        <v>115</v>
      </c>
      <c r="L45" s="472" t="s">
        <v>17</v>
      </c>
      <c r="M45" s="468" t="str">
        <f t="shared" si="0"/>
        <v>TCD</v>
      </c>
      <c r="Q45" s="479" t="s">
        <v>124</v>
      </c>
      <c r="R45" s="455" t="s">
        <v>278</v>
      </c>
      <c r="S45" s="480">
        <v>2.6019212840000998</v>
      </c>
    </row>
    <row r="46" spans="3:19" ht="15.75" customHeight="1" x14ac:dyDescent="0.2">
      <c r="C46" s="461" t="s">
        <v>0</v>
      </c>
      <c r="J46" s="471" t="s">
        <v>116</v>
      </c>
      <c r="K46" s="411" t="s">
        <v>117</v>
      </c>
      <c r="L46" s="472" t="s">
        <v>13</v>
      </c>
      <c r="M46" s="468" t="str">
        <f t="shared" si="0"/>
        <v>CHL</v>
      </c>
      <c r="Q46" s="479" t="s">
        <v>126</v>
      </c>
      <c r="R46" s="455" t="s">
        <v>396</v>
      </c>
      <c r="S46" s="480">
        <v>2.9206981620469001</v>
      </c>
    </row>
    <row r="47" spans="3:19" ht="15.75" customHeight="1" thickBot="1" x14ac:dyDescent="0.25">
      <c r="C47" s="462" t="s">
        <v>731</v>
      </c>
      <c r="J47" s="471" t="s">
        <v>118</v>
      </c>
      <c r="K47" s="411" t="s">
        <v>119</v>
      </c>
      <c r="L47" s="472" t="s">
        <v>18</v>
      </c>
      <c r="M47" s="468" t="str">
        <f t="shared" si="0"/>
        <v>CHN</v>
      </c>
      <c r="Q47" s="479" t="s">
        <v>102</v>
      </c>
      <c r="R47" s="455" t="s">
        <v>216</v>
      </c>
      <c r="S47" s="480">
        <v>2.9974771167324001</v>
      </c>
    </row>
    <row r="48" spans="3:19" ht="15.75" customHeight="1" thickBot="1" x14ac:dyDescent="0.25">
      <c r="J48" s="471" t="s">
        <v>120</v>
      </c>
      <c r="K48" s="411" t="s">
        <v>121</v>
      </c>
      <c r="L48" s="472" t="s">
        <v>18</v>
      </c>
      <c r="M48" s="468" t="str">
        <f t="shared" si="0"/>
        <v>CXR</v>
      </c>
      <c r="Q48" s="479" t="s">
        <v>133</v>
      </c>
      <c r="R48" s="455" t="s">
        <v>298</v>
      </c>
      <c r="S48" s="480">
        <v>3.0879519663505</v>
      </c>
    </row>
    <row r="49" spans="3:19" ht="15.75" customHeight="1" x14ac:dyDescent="0.2">
      <c r="C49" s="722" t="s">
        <v>796</v>
      </c>
      <c r="D49" s="723"/>
      <c r="J49" s="471" t="s">
        <v>122</v>
      </c>
      <c r="K49" s="411" t="s">
        <v>123</v>
      </c>
      <c r="L49" s="472" t="s">
        <v>18</v>
      </c>
      <c r="M49" s="468" t="str">
        <f t="shared" si="0"/>
        <v>CCK</v>
      </c>
      <c r="Q49" s="479" t="s">
        <v>137</v>
      </c>
      <c r="R49" s="455" t="s">
        <v>290</v>
      </c>
      <c r="S49" s="480">
        <v>3.1190096511524001</v>
      </c>
    </row>
    <row r="50" spans="3:19" ht="15.75" customHeight="1" x14ac:dyDescent="0.2">
      <c r="C50" s="457" t="s">
        <v>557</v>
      </c>
      <c r="D50" s="458">
        <f>'2.0. Land Assumptions'!L12</f>
        <v>4.471080669710803E-2</v>
      </c>
      <c r="J50" s="471" t="s">
        <v>124</v>
      </c>
      <c r="K50" s="411" t="s">
        <v>125</v>
      </c>
      <c r="L50" s="472" t="s">
        <v>13</v>
      </c>
      <c r="M50" s="468" t="str">
        <f t="shared" si="0"/>
        <v>COL</v>
      </c>
      <c r="Q50" s="479" t="s">
        <v>110</v>
      </c>
      <c r="R50" s="455" t="s">
        <v>79</v>
      </c>
      <c r="S50" s="480">
        <v>3.2548573740653</v>
      </c>
    </row>
    <row r="51" spans="3:19" ht="15.75" customHeight="1" x14ac:dyDescent="0.2">
      <c r="C51" s="457" t="s">
        <v>558</v>
      </c>
      <c r="D51" s="458">
        <f>'2.0. Land Assumptions'!L13</f>
        <v>0.19477929984779238</v>
      </c>
      <c r="J51" s="471" t="s">
        <v>126</v>
      </c>
      <c r="K51" s="411" t="s">
        <v>127</v>
      </c>
      <c r="L51" s="472" t="s">
        <v>17</v>
      </c>
      <c r="M51" s="468" t="str">
        <f t="shared" si="0"/>
        <v>COM</v>
      </c>
      <c r="Q51" s="479" t="s">
        <v>141</v>
      </c>
      <c r="R51" s="455" t="s">
        <v>168</v>
      </c>
      <c r="S51" s="480">
        <v>3.2895503749739001</v>
      </c>
    </row>
    <row r="52" spans="3:19" ht="15.75" customHeight="1" x14ac:dyDescent="0.2">
      <c r="C52" s="457" t="s">
        <v>559</v>
      </c>
      <c r="D52" s="458">
        <f>'2.0. Land Assumptions'!L14</f>
        <v>0.3947869101978686</v>
      </c>
      <c r="J52" s="471" t="s">
        <v>128</v>
      </c>
      <c r="K52" s="411" t="s">
        <v>1</v>
      </c>
      <c r="L52" s="472" t="s">
        <v>17</v>
      </c>
      <c r="M52" s="468" t="str">
        <f t="shared" si="0"/>
        <v>COD</v>
      </c>
      <c r="Q52" s="479" t="s">
        <v>143</v>
      </c>
      <c r="R52" s="455" t="s">
        <v>176</v>
      </c>
      <c r="S52" s="480">
        <v>3.4009927758626</v>
      </c>
    </row>
    <row r="53" spans="3:19" ht="15.75" customHeight="1" thickBot="1" x14ac:dyDescent="0.25">
      <c r="C53" s="459" t="s">
        <v>560</v>
      </c>
      <c r="D53" s="460">
        <f>'2.0. Land Assumptions'!L15</f>
        <v>1</v>
      </c>
      <c r="J53" s="471" t="s">
        <v>129</v>
      </c>
      <c r="K53" s="411" t="s">
        <v>130</v>
      </c>
      <c r="L53" s="472" t="s">
        <v>17</v>
      </c>
      <c r="M53" s="468" t="str">
        <f t="shared" si="0"/>
        <v>COG</v>
      </c>
      <c r="Q53" s="479" t="s">
        <v>193</v>
      </c>
      <c r="R53" s="455" t="s">
        <v>452</v>
      </c>
      <c r="S53" s="480">
        <v>3.7377177696646</v>
      </c>
    </row>
    <row r="54" spans="3:19" ht="15.75" customHeight="1" thickBot="1" x14ac:dyDescent="0.25">
      <c r="J54" s="471" t="s">
        <v>131</v>
      </c>
      <c r="K54" s="411" t="s">
        <v>132</v>
      </c>
      <c r="L54" s="472" t="s">
        <v>18</v>
      </c>
      <c r="M54" s="468" t="str">
        <f t="shared" si="0"/>
        <v>COK</v>
      </c>
      <c r="Q54" s="479" t="s">
        <v>149</v>
      </c>
      <c r="R54" s="455" t="s">
        <v>232</v>
      </c>
      <c r="S54" s="480">
        <v>4.171936013462</v>
      </c>
    </row>
    <row r="55" spans="3:19" ht="15.75" customHeight="1" x14ac:dyDescent="0.2">
      <c r="C55" s="452" t="s">
        <v>795</v>
      </c>
      <c r="J55" s="471" t="s">
        <v>133</v>
      </c>
      <c r="K55" s="411" t="s">
        <v>134</v>
      </c>
      <c r="L55" s="472" t="s">
        <v>13</v>
      </c>
      <c r="M55" s="468" t="str">
        <f t="shared" si="0"/>
        <v>CRI</v>
      </c>
      <c r="Q55" s="479" t="s">
        <v>151</v>
      </c>
      <c r="R55" s="455" t="s">
        <v>280</v>
      </c>
      <c r="S55" s="480">
        <v>4.5323879353986003</v>
      </c>
    </row>
    <row r="56" spans="3:19" ht="15.75" customHeight="1" x14ac:dyDescent="0.2">
      <c r="C56" s="453">
        <v>2020</v>
      </c>
      <c r="J56" s="471" t="s">
        <v>135</v>
      </c>
      <c r="K56" s="411" t="s">
        <v>136</v>
      </c>
      <c r="L56" s="472" t="s">
        <v>14</v>
      </c>
      <c r="M56" s="468" t="str">
        <f t="shared" si="0"/>
        <v>HRV</v>
      </c>
      <c r="Q56" s="479" t="s">
        <v>147</v>
      </c>
      <c r="R56" s="455" t="s">
        <v>310</v>
      </c>
      <c r="S56" s="480">
        <v>6.1987377637868999</v>
      </c>
    </row>
    <row r="57" spans="3:19" ht="15.75" customHeight="1" x14ac:dyDescent="0.2">
      <c r="C57" s="453">
        <f>C56+1</f>
        <v>2021</v>
      </c>
      <c r="J57" s="471" t="s">
        <v>137</v>
      </c>
      <c r="K57" s="411" t="s">
        <v>138</v>
      </c>
      <c r="L57" s="472" t="s">
        <v>13</v>
      </c>
      <c r="M57" s="468" t="str">
        <f t="shared" si="0"/>
        <v>CUB</v>
      </c>
      <c r="Q57" s="479" t="s">
        <v>153</v>
      </c>
      <c r="R57" s="455" t="s">
        <v>164</v>
      </c>
      <c r="S57" s="480">
        <v>6.4018203690061002</v>
      </c>
    </row>
    <row r="58" spans="3:19" ht="15.75" customHeight="1" x14ac:dyDescent="0.2">
      <c r="C58" s="453">
        <f t="shared" ref="C58:C86" si="2">C57+1</f>
        <v>2022</v>
      </c>
      <c r="J58" s="471" t="s">
        <v>139</v>
      </c>
      <c r="K58" s="411" t="s">
        <v>140</v>
      </c>
      <c r="L58" s="472" t="s">
        <v>13</v>
      </c>
      <c r="M58" s="468" t="str">
        <f t="shared" si="0"/>
        <v>CUW</v>
      </c>
      <c r="Q58" s="479" t="s">
        <v>34</v>
      </c>
      <c r="R58" s="455" t="s">
        <v>342</v>
      </c>
      <c r="S58" s="480">
        <v>6.6142165933615003</v>
      </c>
    </row>
    <row r="59" spans="3:19" ht="15.75" customHeight="1" x14ac:dyDescent="0.2">
      <c r="C59" s="453">
        <f t="shared" si="2"/>
        <v>2023</v>
      </c>
      <c r="J59" s="471" t="s">
        <v>141</v>
      </c>
      <c r="K59" s="411" t="s">
        <v>142</v>
      </c>
      <c r="L59" s="472" t="s">
        <v>16</v>
      </c>
      <c r="M59" s="468" t="str">
        <f t="shared" si="0"/>
        <v>CYP</v>
      </c>
      <c r="Q59" s="479" t="s">
        <v>155</v>
      </c>
      <c r="R59" s="455" t="s">
        <v>426</v>
      </c>
      <c r="S59" s="480">
        <v>6.9377160598997998</v>
      </c>
    </row>
    <row r="60" spans="3:19" ht="15.75" customHeight="1" x14ac:dyDescent="0.2">
      <c r="C60" s="453">
        <f t="shared" si="2"/>
        <v>2024</v>
      </c>
      <c r="J60" s="471" t="s">
        <v>143</v>
      </c>
      <c r="K60" s="411" t="s">
        <v>144</v>
      </c>
      <c r="L60" s="472" t="s">
        <v>14</v>
      </c>
      <c r="M60" s="468" t="str">
        <f t="shared" si="0"/>
        <v>CZE</v>
      </c>
      <c r="Q60" s="479" t="s">
        <v>157</v>
      </c>
      <c r="R60" s="455" t="s">
        <v>162</v>
      </c>
      <c r="S60" s="480">
        <v>6.9820980789903002</v>
      </c>
    </row>
    <row r="61" spans="3:19" ht="15.75" customHeight="1" x14ac:dyDescent="0.2">
      <c r="C61" s="453">
        <f t="shared" si="2"/>
        <v>2025</v>
      </c>
      <c r="J61" s="471" t="s">
        <v>145</v>
      </c>
      <c r="K61" s="411" t="s">
        <v>146</v>
      </c>
      <c r="L61" s="472" t="s">
        <v>17</v>
      </c>
      <c r="M61" s="468" t="str">
        <f t="shared" si="0"/>
        <v>CIV</v>
      </c>
      <c r="Q61" s="479" t="s">
        <v>163</v>
      </c>
      <c r="R61" s="455" t="s">
        <v>101</v>
      </c>
      <c r="S61" s="480">
        <v>7.0491399156994001</v>
      </c>
    </row>
    <row r="62" spans="3:19" ht="15.75" customHeight="1" x14ac:dyDescent="0.2">
      <c r="C62" s="453">
        <f t="shared" si="2"/>
        <v>2026</v>
      </c>
      <c r="J62" s="471" t="s">
        <v>147</v>
      </c>
      <c r="K62" s="411" t="s">
        <v>148</v>
      </c>
      <c r="L62" s="472" t="s">
        <v>14</v>
      </c>
      <c r="M62" s="468" t="str">
        <f t="shared" si="0"/>
        <v>DNK</v>
      </c>
      <c r="Q62" s="479" t="s">
        <v>517</v>
      </c>
      <c r="R62" s="455" t="s">
        <v>394</v>
      </c>
      <c r="S62" s="480">
        <v>7.4932661090210999</v>
      </c>
    </row>
    <row r="63" spans="3:19" ht="15.75" customHeight="1" x14ac:dyDescent="0.2">
      <c r="C63" s="453">
        <f t="shared" si="2"/>
        <v>2027</v>
      </c>
      <c r="J63" s="471" t="s">
        <v>149</v>
      </c>
      <c r="K63" s="411" t="s">
        <v>150</v>
      </c>
      <c r="L63" s="472" t="s">
        <v>17</v>
      </c>
      <c r="M63" s="468" t="str">
        <f t="shared" si="0"/>
        <v>DJI</v>
      </c>
      <c r="Q63" s="479" t="s">
        <v>445</v>
      </c>
      <c r="R63" s="455" t="s">
        <v>33</v>
      </c>
      <c r="S63" s="480">
        <v>7.6736715330197001</v>
      </c>
    </row>
    <row r="64" spans="3:19" ht="15.75" customHeight="1" x14ac:dyDescent="0.2">
      <c r="C64" s="453">
        <f t="shared" si="2"/>
        <v>2028</v>
      </c>
      <c r="J64" s="471" t="s">
        <v>151</v>
      </c>
      <c r="K64" s="411" t="s">
        <v>152</v>
      </c>
      <c r="L64" s="472" t="s">
        <v>13</v>
      </c>
      <c r="M64" s="468" t="str">
        <f t="shared" si="0"/>
        <v>DMA</v>
      </c>
      <c r="Q64" s="479" t="s">
        <v>165</v>
      </c>
      <c r="R64" s="455" t="s">
        <v>288</v>
      </c>
      <c r="S64" s="480">
        <v>7.8609330392057002</v>
      </c>
    </row>
    <row r="65" spans="3:19" ht="15.75" customHeight="1" x14ac:dyDescent="0.2">
      <c r="C65" s="453">
        <f t="shared" si="2"/>
        <v>2029</v>
      </c>
      <c r="J65" s="471" t="s">
        <v>153</v>
      </c>
      <c r="K65" s="411" t="s">
        <v>154</v>
      </c>
      <c r="L65" s="472" t="s">
        <v>13</v>
      </c>
      <c r="M65" s="468" t="str">
        <f t="shared" si="0"/>
        <v>DOM</v>
      </c>
      <c r="Q65" s="479" t="s">
        <v>169</v>
      </c>
      <c r="R65" s="455" t="s">
        <v>250</v>
      </c>
      <c r="S65" s="480">
        <v>8.1629239257775001</v>
      </c>
    </row>
    <row r="66" spans="3:19" ht="15.75" customHeight="1" x14ac:dyDescent="0.2">
      <c r="C66" s="453">
        <f t="shared" si="2"/>
        <v>2030</v>
      </c>
      <c r="J66" s="471" t="s">
        <v>155</v>
      </c>
      <c r="K66" s="411" t="s">
        <v>156</v>
      </c>
      <c r="L66" s="472" t="s">
        <v>13</v>
      </c>
      <c r="M66" s="468" t="str">
        <f t="shared" si="0"/>
        <v>ECU</v>
      </c>
      <c r="Q66" s="479" t="s">
        <v>177</v>
      </c>
      <c r="R66" s="455" t="s">
        <v>218</v>
      </c>
      <c r="S66" s="480">
        <v>8.1909886010150004</v>
      </c>
    </row>
    <row r="67" spans="3:19" ht="15.75" customHeight="1" x14ac:dyDescent="0.2">
      <c r="C67" s="453">
        <f t="shared" si="2"/>
        <v>2031</v>
      </c>
      <c r="J67" s="471" t="s">
        <v>157</v>
      </c>
      <c r="K67" s="411" t="s">
        <v>158</v>
      </c>
      <c r="L67" s="472" t="s">
        <v>17</v>
      </c>
      <c r="M67" s="468" t="str">
        <f t="shared" si="0"/>
        <v>EGY</v>
      </c>
      <c r="Q67" s="479" t="s">
        <v>175</v>
      </c>
      <c r="R67" s="455" t="s">
        <v>370</v>
      </c>
      <c r="S67" s="480">
        <v>9.6409981982956001</v>
      </c>
    </row>
    <row r="68" spans="3:19" ht="15.75" customHeight="1" x14ac:dyDescent="0.2">
      <c r="C68" s="453">
        <f t="shared" si="2"/>
        <v>2032</v>
      </c>
      <c r="J68" s="471" t="s">
        <v>159</v>
      </c>
      <c r="K68" s="411" t="s">
        <v>160</v>
      </c>
      <c r="L68" s="472" t="s">
        <v>13</v>
      </c>
      <c r="M68" s="468" t="str">
        <f t="shared" ref="M68:M131" si="3">J68</f>
        <v>SLV</v>
      </c>
      <c r="Q68" s="479" t="s">
        <v>171</v>
      </c>
      <c r="R68" s="455" t="s">
        <v>142</v>
      </c>
      <c r="S68" s="480">
        <v>10.324656394181</v>
      </c>
    </row>
    <row r="69" spans="3:19" ht="15.75" customHeight="1" x14ac:dyDescent="0.2">
      <c r="C69" s="453">
        <f t="shared" si="2"/>
        <v>2033</v>
      </c>
      <c r="J69" s="471" t="s">
        <v>161</v>
      </c>
      <c r="K69" s="411" t="s">
        <v>162</v>
      </c>
      <c r="L69" s="472" t="s">
        <v>17</v>
      </c>
      <c r="M69" s="468" t="str">
        <f t="shared" si="3"/>
        <v>GNQ</v>
      </c>
      <c r="Q69" s="479" t="s">
        <v>179</v>
      </c>
      <c r="R69" s="455" t="s">
        <v>472</v>
      </c>
      <c r="S69" s="480">
        <v>10.612911987181</v>
      </c>
    </row>
    <row r="70" spans="3:19" ht="15.75" customHeight="1" x14ac:dyDescent="0.2">
      <c r="C70" s="453">
        <f t="shared" si="2"/>
        <v>2034</v>
      </c>
      <c r="J70" s="471" t="s">
        <v>163</v>
      </c>
      <c r="K70" s="411" t="s">
        <v>164</v>
      </c>
      <c r="L70" s="472" t="s">
        <v>17</v>
      </c>
      <c r="M70" s="468" t="str">
        <f t="shared" si="3"/>
        <v>ERI</v>
      </c>
      <c r="Q70" s="479" t="s">
        <v>173</v>
      </c>
      <c r="R70" s="455" t="s">
        <v>51</v>
      </c>
      <c r="S70" s="480">
        <v>10.836336950669001</v>
      </c>
    </row>
    <row r="71" spans="3:19" ht="15.75" customHeight="1" x14ac:dyDescent="0.2">
      <c r="C71" s="453">
        <f t="shared" si="2"/>
        <v>2035</v>
      </c>
      <c r="J71" s="471" t="s">
        <v>165</v>
      </c>
      <c r="K71" s="411" t="s">
        <v>166</v>
      </c>
      <c r="L71" s="472" t="s">
        <v>14</v>
      </c>
      <c r="M71" s="468" t="str">
        <f t="shared" si="3"/>
        <v>EST</v>
      </c>
      <c r="Q71" s="479" t="s">
        <v>187</v>
      </c>
      <c r="R71" s="455" t="s">
        <v>274</v>
      </c>
      <c r="S71" s="480">
        <v>10.957491923456001</v>
      </c>
    </row>
    <row r="72" spans="3:19" ht="15.75" customHeight="1" x14ac:dyDescent="0.2">
      <c r="C72" s="453">
        <f t="shared" si="2"/>
        <v>2036</v>
      </c>
      <c r="J72" s="471" t="s">
        <v>167</v>
      </c>
      <c r="K72" s="411" t="s">
        <v>168</v>
      </c>
      <c r="L72" s="472" t="s">
        <v>17</v>
      </c>
      <c r="M72" s="468" t="str">
        <f t="shared" si="3"/>
        <v>SWZ</v>
      </c>
      <c r="Q72" s="479" t="s">
        <v>495</v>
      </c>
      <c r="R72" s="455" t="s">
        <v>541</v>
      </c>
      <c r="S72" s="480">
        <v>11.370029305485</v>
      </c>
    </row>
    <row r="73" spans="3:19" ht="15.75" customHeight="1" x14ac:dyDescent="0.2">
      <c r="C73" s="453">
        <f t="shared" si="2"/>
        <v>2037</v>
      </c>
      <c r="J73" s="471" t="s">
        <v>169</v>
      </c>
      <c r="K73" s="411" t="s">
        <v>170</v>
      </c>
      <c r="L73" s="472" t="s">
        <v>17</v>
      </c>
      <c r="M73" s="468" t="str">
        <f t="shared" si="3"/>
        <v>ETH</v>
      </c>
      <c r="Q73" s="479" t="s">
        <v>191</v>
      </c>
      <c r="R73" s="455" t="s">
        <v>587</v>
      </c>
      <c r="S73" s="480">
        <v>12.157942508343</v>
      </c>
    </row>
    <row r="74" spans="3:19" ht="15.75" customHeight="1" x14ac:dyDescent="0.2">
      <c r="C74" s="453">
        <f t="shared" si="2"/>
        <v>2038</v>
      </c>
      <c r="J74" s="471" t="s">
        <v>171</v>
      </c>
      <c r="K74" s="411" t="s">
        <v>172</v>
      </c>
      <c r="L74" s="472" t="s">
        <v>13</v>
      </c>
      <c r="M74" s="468" t="str">
        <f t="shared" si="3"/>
        <v>FLK</v>
      </c>
      <c r="Q74" s="479" t="s">
        <v>195</v>
      </c>
      <c r="R74" s="455" t="s">
        <v>535</v>
      </c>
      <c r="S74" s="480">
        <v>12.502621395350999</v>
      </c>
    </row>
    <row r="75" spans="3:19" ht="15.75" customHeight="1" x14ac:dyDescent="0.2">
      <c r="C75" s="453">
        <f t="shared" si="2"/>
        <v>2039</v>
      </c>
      <c r="J75" s="471" t="s">
        <v>173</v>
      </c>
      <c r="K75" s="411" t="s">
        <v>174</v>
      </c>
      <c r="L75" s="472" t="s">
        <v>14</v>
      </c>
      <c r="M75" s="468" t="str">
        <f t="shared" si="3"/>
        <v>FRO</v>
      </c>
      <c r="Q75" s="479" t="s">
        <v>197</v>
      </c>
      <c r="R75" s="455" t="s">
        <v>87</v>
      </c>
      <c r="S75" s="480">
        <v>12.712755146957001</v>
      </c>
    </row>
    <row r="76" spans="3:19" ht="15.75" customHeight="1" x14ac:dyDescent="0.2">
      <c r="C76" s="453">
        <f t="shared" si="2"/>
        <v>2040</v>
      </c>
      <c r="J76" s="471" t="s">
        <v>175</v>
      </c>
      <c r="K76" s="411" t="s">
        <v>176</v>
      </c>
      <c r="L76" s="472" t="s">
        <v>18</v>
      </c>
      <c r="M76" s="468" t="str">
        <f t="shared" si="3"/>
        <v>FJI</v>
      </c>
      <c r="Q76" s="479" t="s">
        <v>213</v>
      </c>
      <c r="R76" s="455" t="s">
        <v>334</v>
      </c>
      <c r="S76" s="480">
        <v>12.885675050293001</v>
      </c>
    </row>
    <row r="77" spans="3:19" ht="15.75" customHeight="1" x14ac:dyDescent="0.2">
      <c r="C77" s="453">
        <f t="shared" si="2"/>
        <v>2041</v>
      </c>
      <c r="J77" s="471" t="s">
        <v>177</v>
      </c>
      <c r="K77" s="411" t="s">
        <v>178</v>
      </c>
      <c r="L77" s="472" t="s">
        <v>14</v>
      </c>
      <c r="M77" s="468" t="str">
        <f t="shared" si="3"/>
        <v>FIN</v>
      </c>
      <c r="Q77" s="479" t="s">
        <v>205</v>
      </c>
      <c r="R77" s="455" t="s">
        <v>160</v>
      </c>
      <c r="S77" s="480">
        <v>13.051313657078</v>
      </c>
    </row>
    <row r="78" spans="3:19" ht="15.75" customHeight="1" x14ac:dyDescent="0.2">
      <c r="C78" s="453">
        <f t="shared" si="2"/>
        <v>2042</v>
      </c>
      <c r="J78" s="471" t="s">
        <v>179</v>
      </c>
      <c r="K78" s="411" t="s">
        <v>180</v>
      </c>
      <c r="L78" s="472" t="s">
        <v>14</v>
      </c>
      <c r="M78" s="468" t="str">
        <f t="shared" si="3"/>
        <v>FRA</v>
      </c>
      <c r="Q78" s="479" t="s">
        <v>189</v>
      </c>
      <c r="R78" s="455" t="s">
        <v>673</v>
      </c>
      <c r="S78" s="480">
        <v>13.54241150505</v>
      </c>
    </row>
    <row r="79" spans="3:19" ht="15.75" customHeight="1" x14ac:dyDescent="0.2">
      <c r="C79" s="453">
        <f t="shared" si="2"/>
        <v>2043</v>
      </c>
      <c r="J79" s="471" t="s">
        <v>181</v>
      </c>
      <c r="K79" s="411" t="s">
        <v>182</v>
      </c>
      <c r="L79" s="472" t="s">
        <v>13</v>
      </c>
      <c r="M79" s="468" t="str">
        <f t="shared" si="3"/>
        <v>GUF</v>
      </c>
      <c r="Q79" s="479" t="s">
        <v>215</v>
      </c>
      <c r="R79" s="455" t="s">
        <v>220</v>
      </c>
      <c r="S79" s="480">
        <v>13.656955798463001</v>
      </c>
    </row>
    <row r="80" spans="3:19" ht="15.75" customHeight="1" x14ac:dyDescent="0.2">
      <c r="C80" s="453">
        <f t="shared" si="2"/>
        <v>2044</v>
      </c>
      <c r="J80" s="471" t="s">
        <v>183</v>
      </c>
      <c r="K80" s="411" t="s">
        <v>184</v>
      </c>
      <c r="L80" s="472" t="s">
        <v>18</v>
      </c>
      <c r="M80" s="468" t="str">
        <f t="shared" si="3"/>
        <v>PYF</v>
      </c>
      <c r="Q80" s="479" t="s">
        <v>161</v>
      </c>
      <c r="R80" s="455" t="s">
        <v>166</v>
      </c>
      <c r="S80" s="480">
        <v>14.363974872585</v>
      </c>
    </row>
    <row r="81" spans="3:19" ht="15.75" customHeight="1" x14ac:dyDescent="0.2">
      <c r="C81" s="453">
        <f t="shared" si="2"/>
        <v>2045</v>
      </c>
      <c r="J81" s="471" t="s">
        <v>185</v>
      </c>
      <c r="K81" s="411" t="s">
        <v>186</v>
      </c>
      <c r="L81" s="472" t="s">
        <v>17</v>
      </c>
      <c r="M81" s="468" t="str">
        <f t="shared" si="3"/>
        <v>ATF</v>
      </c>
      <c r="Q81" s="479" t="s">
        <v>199</v>
      </c>
      <c r="R81" s="455" t="s">
        <v>434</v>
      </c>
      <c r="S81" s="480">
        <v>15.993517423122</v>
      </c>
    </row>
    <row r="82" spans="3:19" ht="15.75" customHeight="1" x14ac:dyDescent="0.2">
      <c r="C82" s="453">
        <f t="shared" si="2"/>
        <v>2046</v>
      </c>
      <c r="J82" s="471" t="s">
        <v>187</v>
      </c>
      <c r="K82" s="411" t="s">
        <v>188</v>
      </c>
      <c r="L82" s="472" t="s">
        <v>17</v>
      </c>
      <c r="M82" s="468" t="str">
        <f t="shared" si="3"/>
        <v>GAB</v>
      </c>
      <c r="Q82" s="479" t="s">
        <v>203</v>
      </c>
      <c r="R82" s="455" t="s">
        <v>384</v>
      </c>
      <c r="S82" s="480">
        <v>16.063991058378999</v>
      </c>
    </row>
    <row r="83" spans="3:19" ht="15.75" customHeight="1" x14ac:dyDescent="0.2">
      <c r="C83" s="453">
        <f t="shared" si="2"/>
        <v>2047</v>
      </c>
      <c r="J83" s="471" t="s">
        <v>189</v>
      </c>
      <c r="K83" s="411" t="s">
        <v>190</v>
      </c>
      <c r="L83" s="472" t="s">
        <v>17</v>
      </c>
      <c r="M83" s="468" t="str">
        <f t="shared" si="3"/>
        <v>GMB</v>
      </c>
      <c r="Q83" s="479" t="s">
        <v>201</v>
      </c>
      <c r="R83" s="455" t="s">
        <v>134</v>
      </c>
      <c r="S83" s="480">
        <v>16.468143919330998</v>
      </c>
    </row>
    <row r="84" spans="3:19" ht="15.75" customHeight="1" x14ac:dyDescent="0.2">
      <c r="C84" s="453">
        <f t="shared" si="2"/>
        <v>2048</v>
      </c>
      <c r="J84" s="471" t="s">
        <v>191</v>
      </c>
      <c r="K84" s="411" t="s">
        <v>192</v>
      </c>
      <c r="L84" s="472" t="s">
        <v>16</v>
      </c>
      <c r="M84" s="468" t="str">
        <f t="shared" si="3"/>
        <v>GEO</v>
      </c>
      <c r="Q84" s="479" t="s">
        <v>209</v>
      </c>
      <c r="R84" s="455" t="s">
        <v>308</v>
      </c>
      <c r="S84" s="480">
        <v>16.509274363264002</v>
      </c>
    </row>
    <row r="85" spans="3:19" ht="15.75" customHeight="1" x14ac:dyDescent="0.2">
      <c r="C85" s="453">
        <f t="shared" si="2"/>
        <v>2049</v>
      </c>
      <c r="J85" s="471" t="s">
        <v>193</v>
      </c>
      <c r="K85" s="411" t="s">
        <v>194</v>
      </c>
      <c r="L85" s="472" t="s">
        <v>14</v>
      </c>
      <c r="M85" s="468" t="str">
        <f t="shared" si="3"/>
        <v>DEU</v>
      </c>
      <c r="Q85" s="479" t="s">
        <v>181</v>
      </c>
      <c r="R85" s="455" t="s">
        <v>75</v>
      </c>
      <c r="S85" s="480">
        <v>16.699491601106999</v>
      </c>
    </row>
    <row r="86" spans="3:19" ht="15.75" customHeight="1" thickBot="1" x14ac:dyDescent="0.25">
      <c r="C86" s="454">
        <f t="shared" si="2"/>
        <v>2050</v>
      </c>
      <c r="J86" s="471" t="s">
        <v>195</v>
      </c>
      <c r="K86" s="411" t="s">
        <v>196</v>
      </c>
      <c r="L86" s="472" t="s">
        <v>17</v>
      </c>
      <c r="M86" s="468" t="str">
        <f t="shared" si="3"/>
        <v>GHA</v>
      </c>
      <c r="Q86" s="479" t="s">
        <v>217</v>
      </c>
      <c r="R86" s="455" t="s">
        <v>192</v>
      </c>
      <c r="S86" s="480">
        <v>19.049153820466</v>
      </c>
    </row>
    <row r="87" spans="3:19" ht="15.75" customHeight="1" x14ac:dyDescent="0.2">
      <c r="J87" s="471" t="s">
        <v>197</v>
      </c>
      <c r="K87" s="411" t="s">
        <v>198</v>
      </c>
      <c r="L87" s="472" t="s">
        <v>14</v>
      </c>
      <c r="M87" s="468" t="str">
        <f t="shared" si="3"/>
        <v>GIB</v>
      </c>
      <c r="Q87" s="479" t="s">
        <v>227</v>
      </c>
      <c r="R87" s="455" t="s">
        <v>294</v>
      </c>
      <c r="S87" s="480">
        <v>19.714051394182</v>
      </c>
    </row>
    <row r="88" spans="3:19" ht="15.75" customHeight="1" x14ac:dyDescent="0.2">
      <c r="J88" s="471" t="s">
        <v>199</v>
      </c>
      <c r="K88" s="411" t="s">
        <v>200</v>
      </c>
      <c r="L88" s="472" t="s">
        <v>14</v>
      </c>
      <c r="M88" s="468" t="str">
        <f t="shared" si="3"/>
        <v>GRC</v>
      </c>
      <c r="Q88" s="479" t="s">
        <v>225</v>
      </c>
      <c r="R88" s="455" t="s">
        <v>346</v>
      </c>
      <c r="S88" s="480">
        <v>20.628271187746002</v>
      </c>
    </row>
    <row r="89" spans="3:19" ht="15.75" customHeight="1" x14ac:dyDescent="0.2">
      <c r="J89" s="471" t="s">
        <v>201</v>
      </c>
      <c r="K89" s="411" t="s">
        <v>202</v>
      </c>
      <c r="L89" s="472" t="s">
        <v>12</v>
      </c>
      <c r="M89" s="468" t="str">
        <f t="shared" si="3"/>
        <v>GRL</v>
      </c>
      <c r="Q89" s="479" t="s">
        <v>135</v>
      </c>
      <c r="R89" s="455" t="s">
        <v>286</v>
      </c>
      <c r="S89" s="480">
        <v>20.683656998446001</v>
      </c>
    </row>
    <row r="90" spans="3:19" ht="15.75" customHeight="1" thickBot="1" x14ac:dyDescent="0.25">
      <c r="J90" s="471" t="s">
        <v>203</v>
      </c>
      <c r="K90" s="411" t="s">
        <v>204</v>
      </c>
      <c r="L90" s="472" t="s">
        <v>13</v>
      </c>
      <c r="M90" s="468" t="str">
        <f t="shared" si="3"/>
        <v>GRD</v>
      </c>
      <c r="Q90" s="479" t="s">
        <v>219</v>
      </c>
      <c r="R90" s="455" t="s">
        <v>368</v>
      </c>
      <c r="S90" s="480">
        <v>21.281689073780999</v>
      </c>
    </row>
    <row r="91" spans="3:19" ht="15.75" customHeight="1" thickBot="1" x14ac:dyDescent="0.25">
      <c r="C91" s="716" t="s">
        <v>527</v>
      </c>
      <c r="D91" s="717"/>
      <c r="E91" s="718"/>
      <c r="J91" s="471" t="s">
        <v>205</v>
      </c>
      <c r="K91" s="411" t="s">
        <v>206</v>
      </c>
      <c r="L91" s="472" t="s">
        <v>13</v>
      </c>
      <c r="M91" s="468" t="str">
        <f t="shared" si="3"/>
        <v>GLP</v>
      </c>
      <c r="Q91" s="479" t="s">
        <v>229</v>
      </c>
      <c r="R91" s="455" t="s">
        <v>188</v>
      </c>
      <c r="S91" s="480">
        <v>21.402080428809001</v>
      </c>
    </row>
    <row r="92" spans="3:19" ht="15.75" customHeight="1" x14ac:dyDescent="0.2">
      <c r="C92" s="78" t="s">
        <v>641</v>
      </c>
      <c r="D92" s="185" t="s">
        <v>748</v>
      </c>
      <c r="E92" s="117" t="s">
        <v>689</v>
      </c>
      <c r="J92" s="471" t="s">
        <v>207</v>
      </c>
      <c r="K92" s="411" t="s">
        <v>208</v>
      </c>
      <c r="L92" s="472" t="s">
        <v>18</v>
      </c>
      <c r="M92" s="468" t="str">
        <f t="shared" si="3"/>
        <v>GUM</v>
      </c>
      <c r="Q92" s="479" t="s">
        <v>235</v>
      </c>
      <c r="R92" s="455" t="s">
        <v>464</v>
      </c>
      <c r="S92" s="480">
        <v>21.438119694097999</v>
      </c>
    </row>
    <row r="93" spans="3:19" ht="15.75" customHeight="1" x14ac:dyDescent="0.2">
      <c r="C93" s="68" t="s">
        <v>642</v>
      </c>
      <c r="D93" s="67" t="s">
        <v>749</v>
      </c>
      <c r="E93" s="69" t="s">
        <v>690</v>
      </c>
      <c r="J93" s="471" t="s">
        <v>209</v>
      </c>
      <c r="K93" s="411" t="s">
        <v>210</v>
      </c>
      <c r="L93" s="472" t="s">
        <v>13</v>
      </c>
      <c r="M93" s="468" t="str">
        <f t="shared" si="3"/>
        <v>GTM</v>
      </c>
      <c r="Q93" s="479" t="s">
        <v>233</v>
      </c>
      <c r="R93" s="455" t="s">
        <v>270</v>
      </c>
      <c r="S93" s="480">
        <v>21.698229839443002</v>
      </c>
    </row>
    <row r="94" spans="3:19" ht="15.75" customHeight="1" x14ac:dyDescent="0.2">
      <c r="C94" s="68" t="s">
        <v>648</v>
      </c>
      <c r="D94" s="67" t="s">
        <v>750</v>
      </c>
      <c r="E94" s="69" t="s">
        <v>649</v>
      </c>
      <c r="J94" s="471" t="s">
        <v>211</v>
      </c>
      <c r="K94" s="411" t="s">
        <v>212</v>
      </c>
      <c r="L94" s="472" t="s">
        <v>14</v>
      </c>
      <c r="M94" s="468" t="str">
        <f t="shared" si="3"/>
        <v>GGY</v>
      </c>
      <c r="Q94" s="479" t="s">
        <v>241</v>
      </c>
      <c r="R94" s="455" t="s">
        <v>226</v>
      </c>
      <c r="S94" s="480">
        <v>22.920141542444</v>
      </c>
    </row>
    <row r="95" spans="3:19" ht="15.75" customHeight="1" x14ac:dyDescent="0.2">
      <c r="C95" s="68" t="s">
        <v>643</v>
      </c>
      <c r="D95" s="67" t="s">
        <v>751</v>
      </c>
      <c r="E95" s="69" t="s">
        <v>650</v>
      </c>
      <c r="J95" s="471" t="s">
        <v>213</v>
      </c>
      <c r="K95" s="411" t="s">
        <v>214</v>
      </c>
      <c r="L95" s="472" t="s">
        <v>17</v>
      </c>
      <c r="M95" s="468" t="str">
        <f t="shared" si="3"/>
        <v>GIN</v>
      </c>
      <c r="Q95" s="479" t="s">
        <v>237</v>
      </c>
      <c r="R95" s="455" t="s">
        <v>537</v>
      </c>
      <c r="S95" s="480">
        <v>23.702014388194002</v>
      </c>
    </row>
    <row r="96" spans="3:19" ht="15.75" customHeight="1" x14ac:dyDescent="0.2">
      <c r="C96" s="68" t="s">
        <v>647</v>
      </c>
      <c r="D96" s="67" t="s">
        <v>752</v>
      </c>
      <c r="E96" s="110" t="s">
        <v>658</v>
      </c>
      <c r="J96" s="471" t="s">
        <v>215</v>
      </c>
      <c r="K96" s="411" t="s">
        <v>216</v>
      </c>
      <c r="L96" s="472" t="s">
        <v>17</v>
      </c>
      <c r="M96" s="468" t="str">
        <f t="shared" si="3"/>
        <v>GNB</v>
      </c>
      <c r="Q96" s="479" t="s">
        <v>239</v>
      </c>
      <c r="R96" s="455" t="s">
        <v>276</v>
      </c>
      <c r="S96" s="480">
        <v>24.672324496902</v>
      </c>
    </row>
    <row r="97" spans="3:19" ht="15.75" customHeight="1" x14ac:dyDescent="0.2">
      <c r="C97" s="68" t="s">
        <v>646</v>
      </c>
      <c r="D97" s="67" t="s">
        <v>753</v>
      </c>
      <c r="E97" s="69" t="s">
        <v>651</v>
      </c>
      <c r="J97" s="471" t="s">
        <v>217</v>
      </c>
      <c r="K97" s="411" t="s">
        <v>218</v>
      </c>
      <c r="L97" s="472" t="s">
        <v>13</v>
      </c>
      <c r="M97" s="468" t="str">
        <f t="shared" si="3"/>
        <v>GUY</v>
      </c>
      <c r="Q97" s="479" t="s">
        <v>231</v>
      </c>
      <c r="R97" s="455" t="s">
        <v>136</v>
      </c>
      <c r="S97" s="480">
        <v>25.013482276386998</v>
      </c>
    </row>
    <row r="98" spans="3:19" ht="15.75" customHeight="1" x14ac:dyDescent="0.2">
      <c r="C98" s="68" t="s">
        <v>645</v>
      </c>
      <c r="D98" s="67" t="s">
        <v>754</v>
      </c>
      <c r="E98" s="69" t="s">
        <v>691</v>
      </c>
      <c r="J98" s="471" t="s">
        <v>219</v>
      </c>
      <c r="K98" s="411" t="s">
        <v>220</v>
      </c>
      <c r="L98" s="472" t="s">
        <v>13</v>
      </c>
      <c r="M98" s="468" t="str">
        <f t="shared" si="3"/>
        <v>HTI</v>
      </c>
      <c r="Q98" s="479" t="s">
        <v>245</v>
      </c>
      <c r="R98" s="455" t="s">
        <v>214</v>
      </c>
      <c r="S98" s="480">
        <v>28.634657504101</v>
      </c>
    </row>
    <row r="99" spans="3:19" ht="15.75" customHeight="1" thickBot="1" x14ac:dyDescent="0.25">
      <c r="C99" s="70" t="s">
        <v>644</v>
      </c>
      <c r="D99" s="71" t="s">
        <v>755</v>
      </c>
      <c r="E99" s="72" t="s">
        <v>692</v>
      </c>
      <c r="J99" s="471" t="s">
        <v>221</v>
      </c>
      <c r="K99" s="411" t="s">
        <v>222</v>
      </c>
      <c r="L99" s="472" t="s">
        <v>18</v>
      </c>
      <c r="M99" s="468" t="str">
        <f t="shared" si="3"/>
        <v>HMD</v>
      </c>
      <c r="Q99" s="479" t="s">
        <v>247</v>
      </c>
      <c r="R99" s="455" t="s">
        <v>420</v>
      </c>
      <c r="S99" s="480">
        <v>28.843732000256001</v>
      </c>
    </row>
    <row r="100" spans="3:19" ht="15.75" customHeight="1" x14ac:dyDescent="0.2">
      <c r="C100" s="76" t="s">
        <v>642</v>
      </c>
      <c r="D100" s="77" t="s">
        <v>756</v>
      </c>
      <c r="E100" s="110" t="s">
        <v>658</v>
      </c>
      <c r="J100" s="471" t="s">
        <v>223</v>
      </c>
      <c r="K100" s="411" t="s">
        <v>224</v>
      </c>
      <c r="L100" s="472" t="s">
        <v>14</v>
      </c>
      <c r="M100" s="468" t="str">
        <f t="shared" si="3"/>
        <v>VAT</v>
      </c>
      <c r="Q100" s="479" t="s">
        <v>249</v>
      </c>
      <c r="R100" s="455" t="s">
        <v>85</v>
      </c>
      <c r="S100" s="480">
        <v>29.397991348245998</v>
      </c>
    </row>
    <row r="101" spans="3:19" ht="15.75" customHeight="1" x14ac:dyDescent="0.2">
      <c r="C101" s="68" t="s">
        <v>648</v>
      </c>
      <c r="D101" s="67" t="s">
        <v>757</v>
      </c>
      <c r="E101" s="110" t="s">
        <v>658</v>
      </c>
      <c r="J101" s="471" t="s">
        <v>225</v>
      </c>
      <c r="K101" s="411" t="s">
        <v>226</v>
      </c>
      <c r="L101" s="472" t="s">
        <v>13</v>
      </c>
      <c r="M101" s="468" t="str">
        <f t="shared" si="3"/>
        <v>HND</v>
      </c>
      <c r="Q101" s="479" t="s">
        <v>255</v>
      </c>
      <c r="R101" s="455" t="s">
        <v>31</v>
      </c>
      <c r="S101" s="480">
        <v>29.460052109846</v>
      </c>
    </row>
    <row r="102" spans="3:19" ht="15.75" customHeight="1" x14ac:dyDescent="0.2">
      <c r="C102" s="68" t="s">
        <v>643</v>
      </c>
      <c r="D102" s="67" t="s">
        <v>758</v>
      </c>
      <c r="E102" s="110" t="s">
        <v>658</v>
      </c>
      <c r="J102" s="471" t="s">
        <v>227</v>
      </c>
      <c r="K102" s="411" t="s">
        <v>228</v>
      </c>
      <c r="L102" s="472" t="s">
        <v>18</v>
      </c>
      <c r="M102" s="468" t="str">
        <f t="shared" si="3"/>
        <v>HKG</v>
      </c>
      <c r="Q102" s="479" t="s">
        <v>251</v>
      </c>
      <c r="R102" s="455" t="s">
        <v>522</v>
      </c>
      <c r="S102" s="480">
        <v>30.484449374284001</v>
      </c>
    </row>
    <row r="103" spans="3:19" ht="15.75" customHeight="1" x14ac:dyDescent="0.2">
      <c r="C103" s="68" t="s">
        <v>647</v>
      </c>
      <c r="D103" s="67" t="s">
        <v>759</v>
      </c>
      <c r="E103" s="110" t="s">
        <v>658</v>
      </c>
      <c r="J103" s="471" t="s">
        <v>229</v>
      </c>
      <c r="K103" s="411" t="s">
        <v>230</v>
      </c>
      <c r="L103" s="472" t="s">
        <v>14</v>
      </c>
      <c r="M103" s="468" t="str">
        <f t="shared" si="3"/>
        <v>HUN</v>
      </c>
      <c r="Q103" s="479" t="s">
        <v>257</v>
      </c>
      <c r="R103" s="455" t="s">
        <v>524</v>
      </c>
      <c r="S103" s="480">
        <v>31.019306383581998</v>
      </c>
    </row>
    <row r="104" spans="3:19" ht="15.75" customHeight="1" x14ac:dyDescent="0.2">
      <c r="C104" s="68" t="s">
        <v>646</v>
      </c>
      <c r="D104" s="67" t="s">
        <v>760</v>
      </c>
      <c r="E104" s="110" t="s">
        <v>658</v>
      </c>
      <c r="J104" s="471" t="s">
        <v>231</v>
      </c>
      <c r="K104" s="411" t="s">
        <v>232</v>
      </c>
      <c r="L104" s="472" t="s">
        <v>14</v>
      </c>
      <c r="M104" s="468" t="str">
        <f t="shared" si="3"/>
        <v>ISL</v>
      </c>
      <c r="Q104" s="479" t="s">
        <v>259</v>
      </c>
      <c r="R104" s="455" t="s">
        <v>664</v>
      </c>
      <c r="S104" s="480">
        <v>32.184005493065001</v>
      </c>
    </row>
    <row r="105" spans="3:19" ht="15.75" customHeight="1" x14ac:dyDescent="0.2">
      <c r="C105" s="68" t="s">
        <v>645</v>
      </c>
      <c r="D105" s="67" t="s">
        <v>761</v>
      </c>
      <c r="E105" s="110" t="s">
        <v>658</v>
      </c>
      <c r="J105" s="471" t="s">
        <v>233</v>
      </c>
      <c r="K105" s="411" t="s">
        <v>234</v>
      </c>
      <c r="L105" s="472" t="s">
        <v>18</v>
      </c>
      <c r="M105" s="468" t="str">
        <f t="shared" si="3"/>
        <v>IND</v>
      </c>
      <c r="Q105" s="479" t="s">
        <v>269</v>
      </c>
      <c r="R105" s="455" t="s">
        <v>520</v>
      </c>
      <c r="S105" s="480">
        <v>32.242871779425002</v>
      </c>
    </row>
    <row r="106" spans="3:19" ht="15.75" customHeight="1" thickBot="1" x14ac:dyDescent="0.25">
      <c r="C106" s="73" t="s">
        <v>644</v>
      </c>
      <c r="D106" s="74" t="s">
        <v>762</v>
      </c>
      <c r="E106" s="110" t="s">
        <v>658</v>
      </c>
      <c r="J106" s="471" t="s">
        <v>235</v>
      </c>
      <c r="K106" s="411" t="s">
        <v>236</v>
      </c>
      <c r="L106" s="472" t="s">
        <v>18</v>
      </c>
      <c r="M106" s="468" t="str">
        <f t="shared" si="3"/>
        <v>IDN</v>
      </c>
      <c r="Q106" s="479" t="s">
        <v>104</v>
      </c>
      <c r="R106" s="455" t="s">
        <v>438</v>
      </c>
      <c r="S106" s="480">
        <v>32.499935850652001</v>
      </c>
    </row>
    <row r="107" spans="3:19" ht="15.75" customHeight="1" x14ac:dyDescent="0.2">
      <c r="C107" s="715" t="s">
        <v>643</v>
      </c>
      <c r="D107" s="75" t="s">
        <v>763</v>
      </c>
      <c r="E107" s="110" t="s">
        <v>658</v>
      </c>
      <c r="J107" s="471" t="s">
        <v>237</v>
      </c>
      <c r="K107" s="411" t="s">
        <v>238</v>
      </c>
      <c r="L107" s="472" t="s">
        <v>16</v>
      </c>
      <c r="M107" s="468" t="str">
        <f t="shared" si="3"/>
        <v>IRN</v>
      </c>
      <c r="Q107" s="479" t="s">
        <v>261</v>
      </c>
      <c r="R107" s="455" t="s">
        <v>292</v>
      </c>
      <c r="S107" s="480">
        <v>33.150776404127001</v>
      </c>
    </row>
    <row r="108" spans="3:19" ht="15.75" customHeight="1" x14ac:dyDescent="0.2">
      <c r="C108" s="713"/>
      <c r="D108" s="67" t="s">
        <v>764</v>
      </c>
      <c r="E108" s="110" t="s">
        <v>658</v>
      </c>
      <c r="J108" s="471" t="s">
        <v>239</v>
      </c>
      <c r="K108" s="411" t="s">
        <v>240</v>
      </c>
      <c r="L108" s="472" t="s">
        <v>16</v>
      </c>
      <c r="M108" s="468" t="str">
        <f t="shared" si="3"/>
        <v>IRQ</v>
      </c>
      <c r="Q108" s="479" t="s">
        <v>401</v>
      </c>
      <c r="R108" s="455" t="s">
        <v>256</v>
      </c>
      <c r="S108" s="480">
        <v>33.407709056244002</v>
      </c>
    </row>
    <row r="109" spans="3:19" ht="15.75" customHeight="1" x14ac:dyDescent="0.2">
      <c r="C109" s="713" t="s">
        <v>646</v>
      </c>
      <c r="D109" s="67" t="s">
        <v>765</v>
      </c>
      <c r="E109" s="110" t="s">
        <v>658</v>
      </c>
      <c r="J109" s="471" t="s">
        <v>241</v>
      </c>
      <c r="K109" s="411" t="s">
        <v>242</v>
      </c>
      <c r="L109" s="472" t="s">
        <v>14</v>
      </c>
      <c r="M109" s="468" t="str">
        <f t="shared" si="3"/>
        <v>IRL</v>
      </c>
      <c r="Q109" s="479" t="s">
        <v>265</v>
      </c>
      <c r="R109" s="455" t="s">
        <v>330</v>
      </c>
      <c r="S109" s="480">
        <v>33.953984042408003</v>
      </c>
    </row>
    <row r="110" spans="3:19" ht="15.75" customHeight="1" x14ac:dyDescent="0.2">
      <c r="C110" s="713"/>
      <c r="D110" s="67" t="s">
        <v>766</v>
      </c>
      <c r="E110" s="110" t="s">
        <v>658</v>
      </c>
      <c r="J110" s="471" t="s">
        <v>243</v>
      </c>
      <c r="K110" s="411" t="s">
        <v>244</v>
      </c>
      <c r="L110" s="472" t="s">
        <v>14</v>
      </c>
      <c r="M110" s="468" t="str">
        <f t="shared" si="3"/>
        <v>IMN</v>
      </c>
      <c r="Q110" s="479" t="s">
        <v>267</v>
      </c>
      <c r="R110" s="455" t="s">
        <v>478</v>
      </c>
      <c r="S110" s="480">
        <v>34.187024015246998</v>
      </c>
    </row>
    <row r="111" spans="3:19" ht="15.75" customHeight="1" x14ac:dyDescent="0.2">
      <c r="C111" s="713" t="s">
        <v>645</v>
      </c>
      <c r="D111" s="67" t="s">
        <v>767</v>
      </c>
      <c r="E111" s="110" t="s">
        <v>658</v>
      </c>
      <c r="J111" s="471" t="s">
        <v>245</v>
      </c>
      <c r="K111" s="411" t="s">
        <v>246</v>
      </c>
      <c r="L111" s="472" t="s">
        <v>16</v>
      </c>
      <c r="M111" s="468" t="str">
        <f t="shared" si="3"/>
        <v>ISR</v>
      </c>
      <c r="Q111" s="479" t="s">
        <v>271</v>
      </c>
      <c r="R111" s="455" t="s">
        <v>99</v>
      </c>
      <c r="S111" s="480">
        <v>34.456815083210998</v>
      </c>
    </row>
    <row r="112" spans="3:19" ht="15.75" customHeight="1" thickBot="1" x14ac:dyDescent="0.25">
      <c r="C112" s="714"/>
      <c r="D112" s="71" t="s">
        <v>768</v>
      </c>
      <c r="E112" s="466" t="s">
        <v>658</v>
      </c>
      <c r="J112" s="471" t="s">
        <v>247</v>
      </c>
      <c r="K112" s="411" t="s">
        <v>248</v>
      </c>
      <c r="L112" s="472" t="s">
        <v>14</v>
      </c>
      <c r="M112" s="468" t="str">
        <f t="shared" si="3"/>
        <v>ITA</v>
      </c>
      <c r="Q112" s="479" t="s">
        <v>275</v>
      </c>
      <c r="R112" s="455" t="s">
        <v>448</v>
      </c>
      <c r="S112" s="480">
        <v>38.403849844142002</v>
      </c>
    </row>
    <row r="113" spans="10:19" ht="15.75" customHeight="1" x14ac:dyDescent="0.2">
      <c r="J113" s="471" t="s">
        <v>249</v>
      </c>
      <c r="K113" s="411" t="s">
        <v>250</v>
      </c>
      <c r="L113" s="472" t="s">
        <v>13</v>
      </c>
      <c r="M113" s="468" t="str">
        <f t="shared" si="3"/>
        <v>JAM</v>
      </c>
      <c r="Q113" s="479" t="s">
        <v>279</v>
      </c>
      <c r="R113" s="455" t="s">
        <v>107</v>
      </c>
      <c r="S113" s="480">
        <v>39.377188823330997</v>
      </c>
    </row>
    <row r="114" spans="10:19" ht="15.75" customHeight="1" x14ac:dyDescent="0.2">
      <c r="J114" s="471" t="s">
        <v>251</v>
      </c>
      <c r="K114" s="411" t="s">
        <v>252</v>
      </c>
      <c r="L114" s="472" t="s">
        <v>18</v>
      </c>
      <c r="M114" s="468" t="str">
        <f t="shared" si="3"/>
        <v>JPN</v>
      </c>
      <c r="Q114" s="479" t="s">
        <v>281</v>
      </c>
      <c r="R114" s="455" t="s">
        <v>138</v>
      </c>
      <c r="S114" s="480">
        <v>39.400331633766001</v>
      </c>
    </row>
    <row r="115" spans="10:19" ht="15.75" customHeight="1" x14ac:dyDescent="0.2">
      <c r="J115" s="471" t="s">
        <v>253</v>
      </c>
      <c r="K115" s="411" t="s">
        <v>254</v>
      </c>
      <c r="L115" s="472" t="s">
        <v>14</v>
      </c>
      <c r="M115" s="468" t="str">
        <f t="shared" si="3"/>
        <v>JEY</v>
      </c>
      <c r="Q115" s="479" t="s">
        <v>403</v>
      </c>
      <c r="R115" s="455" t="s">
        <v>228</v>
      </c>
      <c r="S115" s="480">
        <v>40.167760578189998</v>
      </c>
    </row>
    <row r="116" spans="10:19" ht="15.75" customHeight="1" x14ac:dyDescent="0.2">
      <c r="J116" s="471" t="s">
        <v>255</v>
      </c>
      <c r="K116" s="411" t="s">
        <v>256</v>
      </c>
      <c r="L116" s="472" t="s">
        <v>16</v>
      </c>
      <c r="M116" s="468" t="str">
        <f t="shared" si="3"/>
        <v>JOR</v>
      </c>
      <c r="Q116" s="479" t="s">
        <v>447</v>
      </c>
      <c r="R116" s="455" t="s">
        <v>573</v>
      </c>
      <c r="S116" s="480">
        <v>41.210582544010002</v>
      </c>
    </row>
    <row r="117" spans="10:19" ht="15.75" customHeight="1" x14ac:dyDescent="0.2">
      <c r="J117" s="471" t="s">
        <v>257</v>
      </c>
      <c r="K117" s="411" t="s">
        <v>258</v>
      </c>
      <c r="L117" s="472" t="s">
        <v>15</v>
      </c>
      <c r="M117" s="468" t="str">
        <f t="shared" si="3"/>
        <v>KAZ</v>
      </c>
      <c r="Q117" s="479" t="s">
        <v>277</v>
      </c>
      <c r="R117" s="455" t="s">
        <v>372</v>
      </c>
      <c r="S117" s="480">
        <v>41.6245592458</v>
      </c>
    </row>
    <row r="118" spans="10:19" ht="15.75" customHeight="1" x14ac:dyDescent="0.2">
      <c r="J118" s="471" t="s">
        <v>259</v>
      </c>
      <c r="K118" s="411" t="s">
        <v>260</v>
      </c>
      <c r="L118" s="472" t="s">
        <v>17</v>
      </c>
      <c r="M118" s="468" t="str">
        <f t="shared" si="3"/>
        <v>KEN</v>
      </c>
      <c r="Q118" s="479" t="s">
        <v>285</v>
      </c>
      <c r="R118" s="455" t="s">
        <v>502</v>
      </c>
      <c r="S118" s="480">
        <v>41.634111747759</v>
      </c>
    </row>
    <row r="119" spans="10:19" ht="15.75" customHeight="1" x14ac:dyDescent="0.2">
      <c r="J119" s="471" t="s">
        <v>261</v>
      </c>
      <c r="K119" s="411" t="s">
        <v>262</v>
      </c>
      <c r="L119" s="472" t="s">
        <v>18</v>
      </c>
      <c r="M119" s="468" t="str">
        <f t="shared" si="3"/>
        <v>KIR</v>
      </c>
      <c r="Q119" s="479" t="s">
        <v>287</v>
      </c>
      <c r="R119" s="455" t="s">
        <v>148</v>
      </c>
      <c r="S119" s="480">
        <v>41.831473036828001</v>
      </c>
    </row>
    <row r="120" spans="10:19" ht="15.75" customHeight="1" x14ac:dyDescent="0.2">
      <c r="J120" s="471" t="s">
        <v>263</v>
      </c>
      <c r="K120" s="411" t="s">
        <v>264</v>
      </c>
      <c r="L120" s="472" t="s">
        <v>18</v>
      </c>
      <c r="M120" s="468" t="str">
        <f t="shared" si="3"/>
        <v>PRK</v>
      </c>
      <c r="Q120" s="479" t="s">
        <v>273</v>
      </c>
      <c r="R120" s="455" t="s">
        <v>672</v>
      </c>
      <c r="S120" s="480">
        <v>42.056212706049003</v>
      </c>
    </row>
    <row r="121" spans="10:19" ht="15.75" customHeight="1" x14ac:dyDescent="0.2">
      <c r="J121" s="471" t="s">
        <v>265</v>
      </c>
      <c r="K121" s="411" t="s">
        <v>266</v>
      </c>
      <c r="L121" s="472" t="s">
        <v>18</v>
      </c>
      <c r="M121" s="468" t="str">
        <f t="shared" si="3"/>
        <v>KOR</v>
      </c>
      <c r="Q121" s="479" t="s">
        <v>289</v>
      </c>
      <c r="R121" s="455" t="s">
        <v>540</v>
      </c>
      <c r="S121" s="480">
        <v>42.334092053638997</v>
      </c>
    </row>
    <row r="122" spans="10:19" ht="15.75" customHeight="1" x14ac:dyDescent="0.2">
      <c r="J122" s="471" t="s">
        <v>267</v>
      </c>
      <c r="K122" s="411" t="s">
        <v>268</v>
      </c>
      <c r="L122" s="472" t="s">
        <v>16</v>
      </c>
      <c r="M122" s="468" t="str">
        <f t="shared" si="3"/>
        <v>KWT</v>
      </c>
      <c r="Q122" s="479" t="s">
        <v>327</v>
      </c>
      <c r="R122" s="455" t="s">
        <v>663</v>
      </c>
      <c r="S122" s="480">
        <v>43.446393813877002</v>
      </c>
    </row>
    <row r="123" spans="10:19" ht="15.75" customHeight="1" x14ac:dyDescent="0.2">
      <c r="J123" s="471" t="s">
        <v>269</v>
      </c>
      <c r="K123" s="411" t="s">
        <v>270</v>
      </c>
      <c r="L123" s="472" t="s">
        <v>15</v>
      </c>
      <c r="M123" s="468" t="str">
        <f t="shared" si="3"/>
        <v>KGZ</v>
      </c>
      <c r="Q123" s="479" t="s">
        <v>317</v>
      </c>
      <c r="R123" s="455" t="s">
        <v>178</v>
      </c>
      <c r="S123" s="480">
        <v>43.453536797250003</v>
      </c>
    </row>
    <row r="124" spans="10:19" ht="15.75" customHeight="1" x14ac:dyDescent="0.2">
      <c r="J124" s="471" t="s">
        <v>271</v>
      </c>
      <c r="K124" s="411" t="s">
        <v>272</v>
      </c>
      <c r="L124" s="472" t="s">
        <v>18</v>
      </c>
      <c r="M124" s="468" t="str">
        <f t="shared" si="3"/>
        <v>LAO</v>
      </c>
      <c r="Q124" s="479" t="s">
        <v>291</v>
      </c>
      <c r="R124" s="455" t="s">
        <v>480</v>
      </c>
      <c r="S124" s="480">
        <v>43.578530969543998</v>
      </c>
    </row>
    <row r="125" spans="10:19" ht="15.75" customHeight="1" x14ac:dyDescent="0.2">
      <c r="J125" s="471" t="s">
        <v>273</v>
      </c>
      <c r="K125" s="411" t="s">
        <v>274</v>
      </c>
      <c r="L125" s="472" t="s">
        <v>14</v>
      </c>
      <c r="M125" s="468" t="str">
        <f t="shared" si="3"/>
        <v>LVA</v>
      </c>
      <c r="Q125" s="479" t="s">
        <v>297</v>
      </c>
      <c r="R125" s="455" t="s">
        <v>210</v>
      </c>
      <c r="S125" s="480">
        <v>43.981074467992002</v>
      </c>
    </row>
    <row r="126" spans="10:19" ht="15.75" customHeight="1" x14ac:dyDescent="0.2">
      <c r="J126" s="471" t="s">
        <v>275</v>
      </c>
      <c r="K126" s="411" t="s">
        <v>276</v>
      </c>
      <c r="L126" s="472" t="s">
        <v>16</v>
      </c>
      <c r="M126" s="468" t="str">
        <f t="shared" si="3"/>
        <v>LBN</v>
      </c>
      <c r="Q126" s="479" t="s">
        <v>313</v>
      </c>
      <c r="R126" s="455" t="s">
        <v>432</v>
      </c>
      <c r="S126" s="480">
        <v>44.775610890682003</v>
      </c>
    </row>
    <row r="127" spans="10:19" ht="15.75" customHeight="1" x14ac:dyDescent="0.2">
      <c r="J127" s="471" t="s">
        <v>277</v>
      </c>
      <c r="K127" s="411" t="s">
        <v>278</v>
      </c>
      <c r="L127" s="472" t="s">
        <v>17</v>
      </c>
      <c r="M127" s="468" t="str">
        <f t="shared" si="3"/>
        <v>LSO</v>
      </c>
      <c r="Q127" s="479" t="s">
        <v>387</v>
      </c>
      <c r="R127" s="455" t="s">
        <v>300</v>
      </c>
      <c r="S127" s="480">
        <v>45.463097500300002</v>
      </c>
    </row>
    <row r="128" spans="10:19" ht="15.75" customHeight="1" x14ac:dyDescent="0.2">
      <c r="J128" s="471" t="s">
        <v>279</v>
      </c>
      <c r="K128" s="411" t="s">
        <v>280</v>
      </c>
      <c r="L128" s="472" t="s">
        <v>17</v>
      </c>
      <c r="M128" s="468" t="str">
        <f t="shared" si="3"/>
        <v>LBR</v>
      </c>
      <c r="Q128" s="479" t="s">
        <v>299</v>
      </c>
      <c r="R128" s="455" t="s">
        <v>196</v>
      </c>
      <c r="S128" s="480">
        <v>48.265926450338</v>
      </c>
    </row>
    <row r="129" spans="10:19" ht="15.75" customHeight="1" x14ac:dyDescent="0.2">
      <c r="J129" s="471" t="s">
        <v>281</v>
      </c>
      <c r="K129" s="411" t="s">
        <v>282</v>
      </c>
      <c r="L129" s="472" t="s">
        <v>17</v>
      </c>
      <c r="M129" s="468" t="str">
        <f t="shared" si="3"/>
        <v>LBY</v>
      </c>
      <c r="Q129" s="479" t="s">
        <v>301</v>
      </c>
      <c r="R129" s="455" t="s">
        <v>539</v>
      </c>
      <c r="S129" s="480">
        <v>48.396213040657997</v>
      </c>
    </row>
    <row r="130" spans="10:19" ht="15.75" customHeight="1" x14ac:dyDescent="0.2">
      <c r="J130" s="471" t="s">
        <v>283</v>
      </c>
      <c r="K130" s="411" t="s">
        <v>284</v>
      </c>
      <c r="L130" s="472" t="s">
        <v>14</v>
      </c>
      <c r="M130" s="468" t="str">
        <f t="shared" si="3"/>
        <v>LIE</v>
      </c>
      <c r="Q130" s="479" t="s">
        <v>331</v>
      </c>
      <c r="R130" s="455" t="s">
        <v>105</v>
      </c>
      <c r="S130" s="480">
        <v>48.774832204749998</v>
      </c>
    </row>
    <row r="131" spans="10:19" ht="15.75" customHeight="1" x14ac:dyDescent="0.2">
      <c r="J131" s="471" t="s">
        <v>285</v>
      </c>
      <c r="K131" s="411" t="s">
        <v>286</v>
      </c>
      <c r="L131" s="472" t="s">
        <v>14</v>
      </c>
      <c r="M131" s="468" t="str">
        <f t="shared" si="3"/>
        <v>LTU</v>
      </c>
      <c r="Q131" s="479" t="s">
        <v>321</v>
      </c>
      <c r="R131" s="455" t="s">
        <v>456</v>
      </c>
      <c r="S131" s="480">
        <v>49.118373633418003</v>
      </c>
    </row>
    <row r="132" spans="10:19" ht="15.75" customHeight="1" x14ac:dyDescent="0.2">
      <c r="J132" s="471" t="s">
        <v>287</v>
      </c>
      <c r="K132" s="411" t="s">
        <v>288</v>
      </c>
      <c r="L132" s="472" t="s">
        <v>14</v>
      </c>
      <c r="M132" s="468" t="str">
        <f t="shared" ref="M132:M195" si="4">J132</f>
        <v>LUX</v>
      </c>
      <c r="Q132" s="479" t="s">
        <v>329</v>
      </c>
      <c r="R132" s="455" t="s">
        <v>382</v>
      </c>
      <c r="S132" s="480">
        <v>53.004607295263</v>
      </c>
    </row>
    <row r="133" spans="10:19" ht="15.75" customHeight="1" x14ac:dyDescent="0.2">
      <c r="J133" s="471" t="s">
        <v>289</v>
      </c>
      <c r="K133" s="411" t="s">
        <v>290</v>
      </c>
      <c r="L133" s="472" t="s">
        <v>18</v>
      </c>
      <c r="M133" s="468" t="str">
        <f t="shared" si="4"/>
        <v>MAC</v>
      </c>
      <c r="Q133" s="479" t="s">
        <v>307</v>
      </c>
      <c r="R133" s="455" t="s">
        <v>490</v>
      </c>
      <c r="S133" s="480">
        <v>53.370989410157001</v>
      </c>
    </row>
    <row r="134" spans="10:19" ht="15.75" customHeight="1" x14ac:dyDescent="0.2">
      <c r="J134" s="471" t="s">
        <v>291</v>
      </c>
      <c r="K134" s="411" t="s">
        <v>292</v>
      </c>
      <c r="L134" s="472" t="s">
        <v>17</v>
      </c>
      <c r="M134" s="468" t="str">
        <f t="shared" si="4"/>
        <v>MDG</v>
      </c>
      <c r="Q134" s="479" t="s">
        <v>305</v>
      </c>
      <c r="R134" s="455" t="s">
        <v>97</v>
      </c>
      <c r="S134" s="480">
        <v>53.372279020840999</v>
      </c>
    </row>
    <row r="135" spans="10:19" ht="15.75" customHeight="1" x14ac:dyDescent="0.2">
      <c r="J135" s="471" t="s">
        <v>293</v>
      </c>
      <c r="K135" s="411" t="s">
        <v>294</v>
      </c>
      <c r="L135" s="472" t="s">
        <v>17</v>
      </c>
      <c r="M135" s="468" t="str">
        <f t="shared" si="4"/>
        <v>MWI</v>
      </c>
      <c r="Q135" s="479" t="s">
        <v>309</v>
      </c>
      <c r="R135" s="455" t="s">
        <v>594</v>
      </c>
      <c r="S135" s="480">
        <v>55.185652756247002</v>
      </c>
    </row>
    <row r="136" spans="10:19" ht="15.75" customHeight="1" x14ac:dyDescent="0.2">
      <c r="J136" s="471" t="s">
        <v>295</v>
      </c>
      <c r="K136" s="411" t="s">
        <v>296</v>
      </c>
      <c r="L136" s="472" t="s">
        <v>18</v>
      </c>
      <c r="M136" s="468" t="str">
        <f t="shared" si="4"/>
        <v>MYS</v>
      </c>
      <c r="Q136" s="479" t="s">
        <v>293</v>
      </c>
      <c r="R136" s="455" t="s">
        <v>617</v>
      </c>
      <c r="S136" s="480">
        <v>56.105911645372998</v>
      </c>
    </row>
    <row r="137" spans="10:19" ht="15.75" customHeight="1" x14ac:dyDescent="0.2">
      <c r="J137" s="471" t="s">
        <v>297</v>
      </c>
      <c r="K137" s="411" t="s">
        <v>298</v>
      </c>
      <c r="L137" s="472" t="s">
        <v>18</v>
      </c>
      <c r="M137" s="468" t="str">
        <f t="shared" si="4"/>
        <v>MDV</v>
      </c>
      <c r="Q137" s="479" t="s">
        <v>295</v>
      </c>
      <c r="R137" s="455" t="s">
        <v>358</v>
      </c>
      <c r="S137" s="480">
        <v>56.717099715738001</v>
      </c>
    </row>
    <row r="138" spans="10:19" ht="15.75" customHeight="1" x14ac:dyDescent="0.2">
      <c r="J138" s="471" t="s">
        <v>299</v>
      </c>
      <c r="K138" s="411" t="s">
        <v>300</v>
      </c>
      <c r="L138" s="472" t="s">
        <v>17</v>
      </c>
      <c r="M138" s="468" t="str">
        <f t="shared" si="4"/>
        <v>MLI</v>
      </c>
      <c r="Q138" s="479" t="s">
        <v>333</v>
      </c>
      <c r="R138" s="455" t="s">
        <v>338</v>
      </c>
      <c r="S138" s="480">
        <v>56.830982733611002</v>
      </c>
    </row>
    <row r="139" spans="10:19" ht="15.75" customHeight="1" x14ac:dyDescent="0.2">
      <c r="J139" s="471" t="s">
        <v>301</v>
      </c>
      <c r="K139" s="411" t="s">
        <v>302</v>
      </c>
      <c r="L139" s="472" t="s">
        <v>14</v>
      </c>
      <c r="M139" s="468" t="str">
        <f t="shared" si="4"/>
        <v>MLT</v>
      </c>
      <c r="Q139" s="479" t="s">
        <v>341</v>
      </c>
      <c r="R139" s="455" t="s">
        <v>242</v>
      </c>
      <c r="S139" s="480">
        <v>57.853266947361</v>
      </c>
    </row>
    <row r="140" spans="10:19" ht="15.75" customHeight="1" x14ac:dyDescent="0.2">
      <c r="J140" s="471" t="s">
        <v>303</v>
      </c>
      <c r="K140" s="411" t="s">
        <v>304</v>
      </c>
      <c r="L140" s="472" t="s">
        <v>18</v>
      </c>
      <c r="M140" s="468" t="str">
        <f t="shared" si="4"/>
        <v>MHL</v>
      </c>
      <c r="Q140" s="479" t="s">
        <v>347</v>
      </c>
      <c r="R140" s="455" t="s">
        <v>230</v>
      </c>
      <c r="S140" s="480">
        <v>60.926771856729999</v>
      </c>
    </row>
    <row r="141" spans="10:19" ht="15.75" customHeight="1" x14ac:dyDescent="0.2">
      <c r="J141" s="471" t="s">
        <v>305</v>
      </c>
      <c r="K141" s="411" t="s">
        <v>306</v>
      </c>
      <c r="L141" s="472" t="s">
        <v>13</v>
      </c>
      <c r="M141" s="468" t="str">
        <f t="shared" si="4"/>
        <v>MTQ</v>
      </c>
      <c r="Q141" s="479" t="s">
        <v>349</v>
      </c>
      <c r="R141" s="455" t="s">
        <v>59</v>
      </c>
      <c r="S141" s="480">
        <v>62.550294041306003</v>
      </c>
    </row>
    <row r="142" spans="10:19" ht="15.75" customHeight="1" x14ac:dyDescent="0.2">
      <c r="J142" s="471" t="s">
        <v>307</v>
      </c>
      <c r="K142" s="411" t="s">
        <v>308</v>
      </c>
      <c r="L142" s="472" t="s">
        <v>17</v>
      </c>
      <c r="M142" s="468" t="str">
        <f t="shared" si="4"/>
        <v>MRT</v>
      </c>
      <c r="Q142" s="479" t="s">
        <v>345</v>
      </c>
      <c r="R142" s="455" t="s">
        <v>63</v>
      </c>
      <c r="S142" s="480">
        <v>63.733860649409003</v>
      </c>
    </row>
    <row r="143" spans="10:19" ht="15.75" customHeight="1" x14ac:dyDescent="0.2">
      <c r="J143" s="471" t="s">
        <v>309</v>
      </c>
      <c r="K143" s="411" t="s">
        <v>310</v>
      </c>
      <c r="L143" s="472" t="s">
        <v>17</v>
      </c>
      <c r="M143" s="468" t="str">
        <f t="shared" si="4"/>
        <v>MUS</v>
      </c>
      <c r="Q143" s="479" t="s">
        <v>339</v>
      </c>
      <c r="R143" s="455" t="s">
        <v>678</v>
      </c>
      <c r="S143" s="480">
        <v>67.214992478558003</v>
      </c>
    </row>
    <row r="144" spans="10:19" ht="15.75" customHeight="1" x14ac:dyDescent="0.2">
      <c r="J144" s="471" t="s">
        <v>311</v>
      </c>
      <c r="K144" s="411" t="s">
        <v>312</v>
      </c>
      <c r="L144" s="472" t="s">
        <v>17</v>
      </c>
      <c r="M144" s="468" t="str">
        <f t="shared" si="4"/>
        <v>MYT</v>
      </c>
      <c r="Q144" s="479" t="s">
        <v>357</v>
      </c>
      <c r="R144" s="455" t="s">
        <v>41</v>
      </c>
      <c r="S144" s="480">
        <v>67.700756247715006</v>
      </c>
    </row>
    <row r="145" spans="10:19" ht="15.75" customHeight="1" x14ac:dyDescent="0.2">
      <c r="J145" s="471" t="s">
        <v>313</v>
      </c>
      <c r="K145" s="411" t="s">
        <v>314</v>
      </c>
      <c r="L145" s="472" t="s">
        <v>13</v>
      </c>
      <c r="M145" s="468" t="str">
        <f t="shared" si="4"/>
        <v>MEX</v>
      </c>
      <c r="Q145" s="479" t="s">
        <v>337</v>
      </c>
      <c r="R145" s="455" t="s">
        <v>200</v>
      </c>
      <c r="S145" s="480">
        <v>69.266029551594997</v>
      </c>
    </row>
    <row r="146" spans="10:19" ht="15.75" customHeight="1" x14ac:dyDescent="0.2">
      <c r="J146" s="471" t="s">
        <v>315</v>
      </c>
      <c r="K146" s="411" t="s">
        <v>316</v>
      </c>
      <c r="L146" s="472" t="s">
        <v>18</v>
      </c>
      <c r="M146" s="468" t="str">
        <f t="shared" si="4"/>
        <v>FSM</v>
      </c>
      <c r="Q146" s="479" t="s">
        <v>343</v>
      </c>
      <c r="R146" s="455" t="s">
        <v>57</v>
      </c>
      <c r="S146" s="480">
        <v>72.921492529811999</v>
      </c>
    </row>
    <row r="147" spans="10:19" ht="15.75" customHeight="1" x14ac:dyDescent="0.2">
      <c r="J147" s="471" t="s">
        <v>317</v>
      </c>
      <c r="K147" s="411" t="s">
        <v>318</v>
      </c>
      <c r="L147" s="472" t="s">
        <v>15</v>
      </c>
      <c r="M147" s="468" t="str">
        <f t="shared" si="4"/>
        <v>MDA</v>
      </c>
      <c r="Q147" s="479" t="s">
        <v>359</v>
      </c>
      <c r="R147" s="455" t="s">
        <v>156</v>
      </c>
      <c r="S147" s="480">
        <v>73.604607615068005</v>
      </c>
    </row>
    <row r="148" spans="10:19" ht="15.75" customHeight="1" x14ac:dyDescent="0.2">
      <c r="J148" s="471" t="s">
        <v>319</v>
      </c>
      <c r="K148" s="411" t="s">
        <v>320</v>
      </c>
      <c r="L148" s="472" t="s">
        <v>14</v>
      </c>
      <c r="M148" s="468" t="str">
        <f t="shared" si="4"/>
        <v>MCO</v>
      </c>
      <c r="Q148" s="479" t="s">
        <v>361</v>
      </c>
      <c r="R148" s="455" t="s">
        <v>428</v>
      </c>
      <c r="S148" s="480">
        <v>74.290132466078006</v>
      </c>
    </row>
    <row r="149" spans="10:19" ht="15.75" customHeight="1" x14ac:dyDescent="0.2">
      <c r="J149" s="471" t="s">
        <v>321</v>
      </c>
      <c r="K149" s="411" t="s">
        <v>322</v>
      </c>
      <c r="L149" s="472" t="s">
        <v>18</v>
      </c>
      <c r="M149" s="468" t="str">
        <f t="shared" si="4"/>
        <v>MNG</v>
      </c>
      <c r="Q149" s="479" t="s">
        <v>367</v>
      </c>
      <c r="R149" s="455" t="s">
        <v>670</v>
      </c>
      <c r="S149" s="480">
        <v>79.578174881425994</v>
      </c>
    </row>
    <row r="150" spans="10:19" ht="15.75" customHeight="1" x14ac:dyDescent="0.2">
      <c r="J150" s="471" t="s">
        <v>323</v>
      </c>
      <c r="K150" s="411" t="s">
        <v>324</v>
      </c>
      <c r="L150" s="472" t="s">
        <v>14</v>
      </c>
      <c r="M150" s="468" t="str">
        <f t="shared" si="4"/>
        <v>MNE</v>
      </c>
      <c r="Q150" s="479" t="s">
        <v>373</v>
      </c>
      <c r="R150" s="455" t="s">
        <v>322</v>
      </c>
      <c r="S150" s="480">
        <v>83.704559899686998</v>
      </c>
    </row>
    <row r="151" spans="10:19" ht="15.75" customHeight="1" x14ac:dyDescent="0.2">
      <c r="J151" s="471" t="s">
        <v>325</v>
      </c>
      <c r="K151" s="411" t="s">
        <v>326</v>
      </c>
      <c r="L151" s="472" t="s">
        <v>13</v>
      </c>
      <c r="M151" s="468" t="str">
        <f t="shared" si="4"/>
        <v>MSR</v>
      </c>
      <c r="Q151" s="479" t="s">
        <v>375</v>
      </c>
      <c r="R151" s="455" t="s">
        <v>344</v>
      </c>
      <c r="S151" s="480">
        <v>84.209811532415003</v>
      </c>
    </row>
    <row r="152" spans="10:19" ht="15.75" customHeight="1" x14ac:dyDescent="0.2">
      <c r="J152" s="471" t="s">
        <v>327</v>
      </c>
      <c r="K152" s="411" t="s">
        <v>328</v>
      </c>
      <c r="L152" s="472" t="s">
        <v>17</v>
      </c>
      <c r="M152" s="468" t="str">
        <f t="shared" si="4"/>
        <v>MAR</v>
      </c>
      <c r="Q152" s="479" t="s">
        <v>363</v>
      </c>
      <c r="R152" s="455" t="s">
        <v>69</v>
      </c>
      <c r="S152" s="480">
        <v>84.277601484293001</v>
      </c>
    </row>
    <row r="153" spans="10:19" ht="15.75" customHeight="1" x14ac:dyDescent="0.2">
      <c r="J153" s="471" t="s">
        <v>329</v>
      </c>
      <c r="K153" s="411" t="s">
        <v>330</v>
      </c>
      <c r="L153" s="472" t="s">
        <v>17</v>
      </c>
      <c r="M153" s="468" t="str">
        <f t="shared" si="4"/>
        <v>MOZ</v>
      </c>
      <c r="Q153" s="479" t="s">
        <v>369</v>
      </c>
      <c r="R153" s="455" t="s">
        <v>685</v>
      </c>
      <c r="S153" s="480">
        <v>89.815439405641001</v>
      </c>
    </row>
    <row r="154" spans="10:19" ht="15.75" customHeight="1" x14ac:dyDescent="0.2">
      <c r="J154" s="471" t="s">
        <v>331</v>
      </c>
      <c r="K154" s="411" t="s">
        <v>332</v>
      </c>
      <c r="L154" s="472" t="s">
        <v>18</v>
      </c>
      <c r="M154" s="468" t="str">
        <f t="shared" si="4"/>
        <v>MMR</v>
      </c>
      <c r="Q154" s="479" t="s">
        <v>379</v>
      </c>
      <c r="R154" s="455" t="s">
        <v>675</v>
      </c>
      <c r="S154" s="480">
        <v>90.148479942172997</v>
      </c>
    </row>
    <row r="155" spans="10:19" ht="15.75" customHeight="1" x14ac:dyDescent="0.2">
      <c r="J155" s="471" t="s">
        <v>333</v>
      </c>
      <c r="K155" s="411" t="s">
        <v>334</v>
      </c>
      <c r="L155" s="472" t="s">
        <v>17</v>
      </c>
      <c r="M155" s="468" t="str">
        <f t="shared" si="4"/>
        <v>NAM</v>
      </c>
      <c r="Q155" s="479" t="s">
        <v>383</v>
      </c>
      <c r="R155" s="455" t="s">
        <v>374</v>
      </c>
      <c r="S155" s="480">
        <v>94.048681371835997</v>
      </c>
    </row>
    <row r="156" spans="10:19" ht="15.75" customHeight="1" x14ac:dyDescent="0.2">
      <c r="J156" s="471" t="s">
        <v>335</v>
      </c>
      <c r="K156" s="411" t="s">
        <v>336</v>
      </c>
      <c r="L156" s="472" t="s">
        <v>18</v>
      </c>
      <c r="M156" s="468" t="str">
        <f t="shared" si="4"/>
        <v>NRU</v>
      </c>
      <c r="Q156" s="479" t="s">
        <v>263</v>
      </c>
      <c r="R156" s="455" t="s">
        <v>115</v>
      </c>
      <c r="S156" s="480">
        <v>95.377319649135998</v>
      </c>
    </row>
    <row r="157" spans="10:19" ht="15.75" customHeight="1" x14ac:dyDescent="0.2">
      <c r="J157" s="471" t="s">
        <v>337</v>
      </c>
      <c r="K157" s="411" t="s">
        <v>338</v>
      </c>
      <c r="L157" s="472" t="s">
        <v>18</v>
      </c>
      <c r="M157" s="468" t="str">
        <f t="shared" si="4"/>
        <v>NPL</v>
      </c>
      <c r="Q157" s="479" t="s">
        <v>381</v>
      </c>
      <c r="R157" s="455" t="s">
        <v>282</v>
      </c>
      <c r="S157" s="480">
        <v>95.929766915197007</v>
      </c>
    </row>
    <row r="158" spans="10:19" ht="15.75" customHeight="1" x14ac:dyDescent="0.2">
      <c r="J158" s="471" t="s">
        <v>339</v>
      </c>
      <c r="K158" s="411" t="s">
        <v>340</v>
      </c>
      <c r="L158" s="472" t="s">
        <v>14</v>
      </c>
      <c r="M158" s="468" t="str">
        <f t="shared" si="4"/>
        <v>NLD</v>
      </c>
      <c r="Q158" s="479" t="s">
        <v>371</v>
      </c>
      <c r="R158" s="455" t="s">
        <v>484</v>
      </c>
      <c r="S158" s="480">
        <v>98.794119828660001</v>
      </c>
    </row>
    <row r="159" spans="10:19" ht="15.75" customHeight="1" x14ac:dyDescent="0.2">
      <c r="J159" s="471" t="s">
        <v>341</v>
      </c>
      <c r="K159" s="411" t="s">
        <v>342</v>
      </c>
      <c r="L159" s="472" t="s">
        <v>18</v>
      </c>
      <c r="M159" s="468" t="str">
        <f t="shared" si="4"/>
        <v>NCL</v>
      </c>
      <c r="Q159" s="479" t="s">
        <v>183</v>
      </c>
      <c r="R159" s="455" t="s">
        <v>390</v>
      </c>
      <c r="S159" s="480">
        <v>105.85240058122</v>
      </c>
    </row>
    <row r="160" spans="10:19" ht="15.75" customHeight="1" x14ac:dyDescent="0.2">
      <c r="J160" s="471" t="s">
        <v>343</v>
      </c>
      <c r="K160" s="411" t="s">
        <v>344</v>
      </c>
      <c r="L160" s="472" t="s">
        <v>18</v>
      </c>
      <c r="M160" s="468" t="str">
        <f t="shared" si="4"/>
        <v>NZL</v>
      </c>
      <c r="Q160" s="479" t="s">
        <v>385</v>
      </c>
      <c r="R160" s="455" t="s">
        <v>71</v>
      </c>
      <c r="S160" s="480">
        <v>106.37018790875</v>
      </c>
    </row>
    <row r="161" spans="10:19" ht="15.75" customHeight="1" x14ac:dyDescent="0.2">
      <c r="J161" s="471" t="s">
        <v>345</v>
      </c>
      <c r="K161" s="411" t="s">
        <v>346</v>
      </c>
      <c r="L161" s="472" t="s">
        <v>13</v>
      </c>
      <c r="M161" s="468" t="str">
        <f t="shared" si="4"/>
        <v>NIC</v>
      </c>
      <c r="Q161" s="479" t="s">
        <v>395</v>
      </c>
      <c r="R161" s="455" t="s">
        <v>328</v>
      </c>
      <c r="S161" s="480">
        <v>106.60223103187001</v>
      </c>
    </row>
    <row r="162" spans="10:19" ht="15.75" customHeight="1" x14ac:dyDescent="0.2">
      <c r="J162" s="471" t="s">
        <v>347</v>
      </c>
      <c r="K162" s="411" t="s">
        <v>348</v>
      </c>
      <c r="L162" s="472" t="s">
        <v>17</v>
      </c>
      <c r="M162" s="468" t="str">
        <f t="shared" si="4"/>
        <v>NER</v>
      </c>
      <c r="Q162" s="479" t="s">
        <v>389</v>
      </c>
      <c r="R162" s="455" t="s">
        <v>260</v>
      </c>
      <c r="S162" s="480">
        <v>107.97690921511</v>
      </c>
    </row>
    <row r="163" spans="10:19" ht="15.75" customHeight="1" x14ac:dyDescent="0.2">
      <c r="J163" s="471" t="s">
        <v>349</v>
      </c>
      <c r="K163" s="411" t="s">
        <v>350</v>
      </c>
      <c r="L163" s="472" t="s">
        <v>17</v>
      </c>
      <c r="M163" s="468" t="str">
        <f t="shared" si="4"/>
        <v>NGA</v>
      </c>
      <c r="Q163" s="479" t="s">
        <v>391</v>
      </c>
      <c r="R163" s="455" t="s">
        <v>144</v>
      </c>
      <c r="S163" s="480">
        <v>114.43841612935999</v>
      </c>
    </row>
    <row r="164" spans="10:19" ht="15.75" customHeight="1" x14ac:dyDescent="0.2">
      <c r="J164" s="471" t="s">
        <v>351</v>
      </c>
      <c r="K164" s="411" t="s">
        <v>352</v>
      </c>
      <c r="L164" s="472" t="s">
        <v>18</v>
      </c>
      <c r="M164" s="468" t="str">
        <f t="shared" si="4"/>
        <v>NIU</v>
      </c>
      <c r="Q164" s="479" t="s">
        <v>393</v>
      </c>
      <c r="R164" s="455" t="s">
        <v>674</v>
      </c>
      <c r="S164" s="480">
        <v>115.07725289766</v>
      </c>
    </row>
    <row r="165" spans="10:19" ht="15.75" customHeight="1" x14ac:dyDescent="0.2">
      <c r="J165" s="471" t="s">
        <v>353</v>
      </c>
      <c r="K165" s="411" t="s">
        <v>354</v>
      </c>
      <c r="L165" s="472" t="s">
        <v>18</v>
      </c>
      <c r="M165" s="468" t="str">
        <f t="shared" si="4"/>
        <v>NFK</v>
      </c>
      <c r="Q165" s="479" t="s">
        <v>417</v>
      </c>
      <c r="R165" s="455" t="s">
        <v>117</v>
      </c>
      <c r="S165" s="480">
        <v>121.46313217391</v>
      </c>
    </row>
    <row r="166" spans="10:19" ht="15.75" customHeight="1" x14ac:dyDescent="0.2">
      <c r="J166" s="471" t="s">
        <v>355</v>
      </c>
      <c r="K166" s="411" t="s">
        <v>356</v>
      </c>
      <c r="L166" s="472" t="s">
        <v>18</v>
      </c>
      <c r="M166" s="468" t="str">
        <f t="shared" si="4"/>
        <v>MNP</v>
      </c>
      <c r="Q166" s="479" t="s">
        <v>677</v>
      </c>
      <c r="R166" s="455" t="s">
        <v>360</v>
      </c>
      <c r="S166" s="480">
        <v>127.44302070563</v>
      </c>
    </row>
    <row r="167" spans="10:19" ht="15.75" customHeight="1" x14ac:dyDescent="0.2">
      <c r="J167" s="471" t="s">
        <v>357</v>
      </c>
      <c r="K167" s="411" t="s">
        <v>358</v>
      </c>
      <c r="L167" s="472" t="s">
        <v>14</v>
      </c>
      <c r="M167" s="468" t="str">
        <f t="shared" si="4"/>
        <v>NOR</v>
      </c>
      <c r="Q167" s="479" t="s">
        <v>449</v>
      </c>
      <c r="R167" s="455" t="s">
        <v>679</v>
      </c>
      <c r="S167" s="480">
        <v>138.74157453583999</v>
      </c>
    </row>
    <row r="168" spans="10:19" ht="15.75" customHeight="1" x14ac:dyDescent="0.2">
      <c r="J168" s="471" t="s">
        <v>359</v>
      </c>
      <c r="K168" s="411" t="s">
        <v>360</v>
      </c>
      <c r="L168" s="472" t="s">
        <v>16</v>
      </c>
      <c r="M168" s="468" t="str">
        <f t="shared" si="4"/>
        <v>OMN</v>
      </c>
      <c r="Q168" s="479" t="s">
        <v>680</v>
      </c>
      <c r="R168" s="455" t="s">
        <v>595</v>
      </c>
      <c r="S168" s="480">
        <v>150.74579824257</v>
      </c>
    </row>
    <row r="169" spans="10:19" ht="15.75" customHeight="1" x14ac:dyDescent="0.2">
      <c r="J169" s="471" t="s">
        <v>361</v>
      </c>
      <c r="K169" s="411" t="s">
        <v>362</v>
      </c>
      <c r="L169" s="472" t="s">
        <v>18</v>
      </c>
      <c r="M169" s="468" t="str">
        <f t="shared" si="4"/>
        <v>PAK</v>
      </c>
      <c r="Q169" s="479" t="s">
        <v>419</v>
      </c>
      <c r="R169" s="455" t="s">
        <v>581</v>
      </c>
      <c r="S169" s="480">
        <v>152.38992311311</v>
      </c>
    </row>
    <row r="170" spans="10:19" ht="15.75" customHeight="1" x14ac:dyDescent="0.2">
      <c r="J170" s="471" t="s">
        <v>363</v>
      </c>
      <c r="K170" s="411" t="s">
        <v>364</v>
      </c>
      <c r="L170" s="472" t="s">
        <v>18</v>
      </c>
      <c r="M170" s="468" t="str">
        <f t="shared" si="4"/>
        <v>PLW</v>
      </c>
      <c r="Q170" s="479" t="s">
        <v>427</v>
      </c>
      <c r="R170" s="455" t="s">
        <v>386</v>
      </c>
      <c r="S170" s="480">
        <v>154.38356524030999</v>
      </c>
    </row>
    <row r="171" spans="10:19" ht="15.75" customHeight="1" x14ac:dyDescent="0.2">
      <c r="J171" s="471" t="s">
        <v>365</v>
      </c>
      <c r="K171" s="411" t="s">
        <v>366</v>
      </c>
      <c r="L171" s="472" t="s">
        <v>16</v>
      </c>
      <c r="M171" s="468" t="str">
        <f t="shared" si="4"/>
        <v>PSE</v>
      </c>
      <c r="Q171" s="479" t="s">
        <v>399</v>
      </c>
      <c r="R171" s="455" t="s">
        <v>268</v>
      </c>
      <c r="S171" s="480">
        <v>167.91576883104</v>
      </c>
    </row>
    <row r="172" spans="10:19" ht="15.75" customHeight="1" x14ac:dyDescent="0.2">
      <c r="J172" s="471" t="s">
        <v>367</v>
      </c>
      <c r="K172" s="411" t="s">
        <v>368</v>
      </c>
      <c r="L172" s="472" t="s">
        <v>13</v>
      </c>
      <c r="M172" s="468" t="str">
        <f t="shared" si="4"/>
        <v>PAN</v>
      </c>
      <c r="Q172" s="479" t="s">
        <v>435</v>
      </c>
      <c r="R172" s="455" t="s">
        <v>170</v>
      </c>
      <c r="S172" s="480">
        <v>170.03385065136999</v>
      </c>
    </row>
    <row r="173" spans="10:19" ht="15.75" customHeight="1" x14ac:dyDescent="0.2">
      <c r="J173" s="471" t="s">
        <v>369</v>
      </c>
      <c r="K173" s="411" t="s">
        <v>370</v>
      </c>
      <c r="L173" s="472" t="s">
        <v>18</v>
      </c>
      <c r="M173" s="468" t="str">
        <f t="shared" si="4"/>
        <v>PNG</v>
      </c>
      <c r="Q173" s="479" t="s">
        <v>425</v>
      </c>
      <c r="R173" s="455" t="s">
        <v>504</v>
      </c>
      <c r="S173" s="480">
        <v>214.53138443860999</v>
      </c>
    </row>
    <row r="174" spans="10:19" ht="15.75" customHeight="1" x14ac:dyDescent="0.2">
      <c r="J174" s="471" t="s">
        <v>371</v>
      </c>
      <c r="K174" s="411" t="s">
        <v>372</v>
      </c>
      <c r="L174" s="472" t="s">
        <v>13</v>
      </c>
      <c r="M174" s="468" t="str">
        <f t="shared" si="4"/>
        <v>PRY</v>
      </c>
      <c r="Q174" s="479" t="s">
        <v>159</v>
      </c>
      <c r="R174" s="455" t="s">
        <v>492</v>
      </c>
      <c r="S174" s="480">
        <v>216.09280539526</v>
      </c>
    </row>
    <row r="175" spans="10:19" ht="15.75" customHeight="1" x14ac:dyDescent="0.2">
      <c r="J175" s="471" t="s">
        <v>373</v>
      </c>
      <c r="K175" s="411" t="s">
        <v>374</v>
      </c>
      <c r="L175" s="472" t="s">
        <v>13</v>
      </c>
      <c r="M175" s="468" t="str">
        <f t="shared" si="4"/>
        <v>PER</v>
      </c>
      <c r="Q175" s="479" t="s">
        <v>437</v>
      </c>
      <c r="R175" s="455" t="s">
        <v>125</v>
      </c>
      <c r="S175" s="480">
        <v>223.96663405241</v>
      </c>
    </row>
    <row r="176" spans="10:19" ht="15.75" customHeight="1" x14ac:dyDescent="0.2">
      <c r="J176" s="471" t="s">
        <v>375</v>
      </c>
      <c r="K176" s="411" t="s">
        <v>376</v>
      </c>
      <c r="L176" s="472" t="s">
        <v>18</v>
      </c>
      <c r="M176" s="468" t="str">
        <f t="shared" si="4"/>
        <v>PHL</v>
      </c>
      <c r="Q176" s="479" t="s">
        <v>407</v>
      </c>
      <c r="R176" s="455" t="s">
        <v>542</v>
      </c>
      <c r="S176" s="480">
        <v>256.14715481705002</v>
      </c>
    </row>
    <row r="177" spans="10:19" ht="15.75" customHeight="1" x14ac:dyDescent="0.2">
      <c r="J177" s="471" t="s">
        <v>377</v>
      </c>
      <c r="K177" s="411" t="s">
        <v>378</v>
      </c>
      <c r="L177" s="472" t="s">
        <v>18</v>
      </c>
      <c r="M177" s="468" t="str">
        <f t="shared" si="4"/>
        <v>PCN</v>
      </c>
      <c r="Q177" s="479" t="s">
        <v>415</v>
      </c>
      <c r="R177" s="455" t="s">
        <v>35</v>
      </c>
      <c r="S177" s="480">
        <v>256.79213126858002</v>
      </c>
    </row>
    <row r="178" spans="10:19" ht="15.75" customHeight="1" x14ac:dyDescent="0.2">
      <c r="J178" s="471" t="s">
        <v>379</v>
      </c>
      <c r="K178" s="411" t="s">
        <v>380</v>
      </c>
      <c r="L178" s="472" t="s">
        <v>14</v>
      </c>
      <c r="M178" s="468" t="str">
        <f t="shared" si="4"/>
        <v>POL</v>
      </c>
      <c r="Q178" s="479" t="s">
        <v>451</v>
      </c>
      <c r="R178" s="455" t="s">
        <v>546</v>
      </c>
      <c r="S178" s="480">
        <v>267.82319378585998</v>
      </c>
    </row>
    <row r="179" spans="10:19" ht="15.75" customHeight="1" x14ac:dyDescent="0.2">
      <c r="J179" s="471" t="s">
        <v>381</v>
      </c>
      <c r="K179" s="411" t="s">
        <v>382</v>
      </c>
      <c r="L179" s="472" t="s">
        <v>14</v>
      </c>
      <c r="M179" s="468" t="str">
        <f t="shared" si="4"/>
        <v>PRT</v>
      </c>
      <c r="Q179" s="479" t="s">
        <v>431</v>
      </c>
      <c r="R179" s="455" t="s">
        <v>65</v>
      </c>
      <c r="S179" s="480">
        <v>281.38053496815002</v>
      </c>
    </row>
    <row r="180" spans="10:19" ht="15.75" customHeight="1" x14ac:dyDescent="0.2">
      <c r="J180" s="471" t="s">
        <v>383</v>
      </c>
      <c r="K180" s="411" t="s">
        <v>384</v>
      </c>
      <c r="L180" s="472" t="s">
        <v>13</v>
      </c>
      <c r="M180" s="468" t="str">
        <f t="shared" si="4"/>
        <v>PRI</v>
      </c>
      <c r="Q180" s="479" t="s">
        <v>433</v>
      </c>
      <c r="R180" s="455" t="s">
        <v>665</v>
      </c>
      <c r="S180" s="480">
        <v>285.38389989719002</v>
      </c>
    </row>
    <row r="181" spans="10:19" ht="15.75" customHeight="1" x14ac:dyDescent="0.2">
      <c r="J181" s="471" t="s">
        <v>385</v>
      </c>
      <c r="K181" s="411" t="s">
        <v>386</v>
      </c>
      <c r="L181" s="472" t="s">
        <v>16</v>
      </c>
      <c r="M181" s="468" t="str">
        <f t="shared" si="4"/>
        <v>QAT</v>
      </c>
      <c r="Q181" s="479" t="s">
        <v>455</v>
      </c>
      <c r="R181" s="455" t="s">
        <v>684</v>
      </c>
      <c r="S181" s="480">
        <v>308.00043191948998</v>
      </c>
    </row>
    <row r="182" spans="10:19" ht="15.75" customHeight="1" x14ac:dyDescent="0.2">
      <c r="J182" s="471" t="s">
        <v>387</v>
      </c>
      <c r="K182" s="411" t="s">
        <v>388</v>
      </c>
      <c r="L182" s="472" t="s">
        <v>14</v>
      </c>
      <c r="M182" s="468" t="str">
        <f t="shared" si="4"/>
        <v>MKD</v>
      </c>
      <c r="Q182" s="479" t="s">
        <v>167</v>
      </c>
      <c r="R182" s="455" t="s">
        <v>258</v>
      </c>
      <c r="S182" s="480">
        <v>320.34998496393001</v>
      </c>
    </row>
    <row r="183" spans="10:19" ht="15.75" customHeight="1" x14ac:dyDescent="0.2">
      <c r="J183" s="471" t="s">
        <v>389</v>
      </c>
      <c r="K183" s="411" t="s">
        <v>390</v>
      </c>
      <c r="L183" s="472" t="s">
        <v>14</v>
      </c>
      <c r="M183" s="468" t="str">
        <f t="shared" si="4"/>
        <v>ROU</v>
      </c>
      <c r="Q183" s="479" t="s">
        <v>423</v>
      </c>
      <c r="R183" s="455" t="s">
        <v>296</v>
      </c>
      <c r="S183" s="480">
        <v>325.40584765841999</v>
      </c>
    </row>
    <row r="184" spans="10:19" ht="15.75" customHeight="1" x14ac:dyDescent="0.2">
      <c r="J184" s="471" t="s">
        <v>391</v>
      </c>
      <c r="K184" s="411" t="s">
        <v>392</v>
      </c>
      <c r="L184" s="472" t="s">
        <v>15</v>
      </c>
      <c r="M184" s="468" t="str">
        <f t="shared" si="4"/>
        <v>RUS</v>
      </c>
      <c r="Q184" s="479" t="s">
        <v>459</v>
      </c>
      <c r="R184" s="455" t="s">
        <v>158</v>
      </c>
      <c r="S184" s="480">
        <v>335.96804878175999</v>
      </c>
    </row>
    <row r="185" spans="10:19" ht="15.75" customHeight="1" x14ac:dyDescent="0.2">
      <c r="J185" s="471" t="s">
        <v>393</v>
      </c>
      <c r="K185" s="411" t="s">
        <v>394</v>
      </c>
      <c r="L185" s="472" t="s">
        <v>17</v>
      </c>
      <c r="M185" s="468" t="str">
        <f t="shared" si="4"/>
        <v>RWA</v>
      </c>
      <c r="Q185" s="479" t="s">
        <v>485</v>
      </c>
      <c r="R185" s="455" t="s">
        <v>240</v>
      </c>
      <c r="S185" s="480">
        <v>362.78479656291</v>
      </c>
    </row>
    <row r="186" spans="10:19" ht="15.75" customHeight="1" x14ac:dyDescent="0.2">
      <c r="J186" s="471" t="s">
        <v>395</v>
      </c>
      <c r="K186" s="411" t="s">
        <v>396</v>
      </c>
      <c r="L186" s="472" t="s">
        <v>17</v>
      </c>
      <c r="M186" s="468" t="str">
        <f t="shared" si="4"/>
        <v>REU</v>
      </c>
      <c r="Q186" s="479" t="s">
        <v>114</v>
      </c>
      <c r="R186" s="455" t="s">
        <v>380</v>
      </c>
      <c r="S186" s="480">
        <v>363.79425000757999</v>
      </c>
    </row>
    <row r="187" spans="10:19" ht="15.75" customHeight="1" x14ac:dyDescent="0.2">
      <c r="J187" s="471" t="s">
        <v>397</v>
      </c>
      <c r="K187" s="411" t="s">
        <v>398</v>
      </c>
      <c r="L187" s="472" t="s">
        <v>13</v>
      </c>
      <c r="M187" s="468" t="str">
        <f t="shared" si="4"/>
        <v>BLM</v>
      </c>
      <c r="Q187" s="479" t="s">
        <v>471</v>
      </c>
      <c r="R187" s="455" t="s">
        <v>49</v>
      </c>
      <c r="S187" s="480">
        <v>365.68461861929001</v>
      </c>
    </row>
    <row r="188" spans="10:19" ht="15.75" customHeight="1" x14ac:dyDescent="0.2">
      <c r="J188" s="471" t="s">
        <v>399</v>
      </c>
      <c r="K188" s="411" t="s">
        <v>400</v>
      </c>
      <c r="L188" s="472" t="s">
        <v>17</v>
      </c>
      <c r="M188" s="468" t="str">
        <f t="shared" si="4"/>
        <v>SHN</v>
      </c>
      <c r="Q188" s="479" t="s">
        <v>467</v>
      </c>
      <c r="R188" s="455" t="s">
        <v>671</v>
      </c>
      <c r="S188" s="480">
        <v>374.12419472876002</v>
      </c>
    </row>
    <row r="189" spans="10:19" ht="15.75" customHeight="1" x14ac:dyDescent="0.2">
      <c r="J189" s="471" t="s">
        <v>401</v>
      </c>
      <c r="K189" s="411" t="s">
        <v>402</v>
      </c>
      <c r="L189" s="472" t="s">
        <v>13</v>
      </c>
      <c r="M189" s="468" t="str">
        <f t="shared" si="4"/>
        <v>KNA</v>
      </c>
      <c r="Q189" s="479" t="s">
        <v>463</v>
      </c>
      <c r="R189" s="455" t="s">
        <v>584</v>
      </c>
      <c r="S189" s="480">
        <v>379.31858785213001</v>
      </c>
    </row>
    <row r="190" spans="10:19" ht="15.75" customHeight="1" x14ac:dyDescent="0.2">
      <c r="J190" s="471" t="s">
        <v>403</v>
      </c>
      <c r="K190" s="411" t="s">
        <v>404</v>
      </c>
      <c r="L190" s="472" t="s">
        <v>13</v>
      </c>
      <c r="M190" s="468" t="str">
        <f t="shared" si="4"/>
        <v>LCA</v>
      </c>
      <c r="Q190" s="479" t="s">
        <v>483</v>
      </c>
      <c r="R190" s="455" t="s">
        <v>350</v>
      </c>
      <c r="S190" s="480">
        <v>385.11288377147002</v>
      </c>
    </row>
    <row r="191" spans="10:19" ht="15.75" customHeight="1" x14ac:dyDescent="0.2">
      <c r="J191" s="471" t="s">
        <v>405</v>
      </c>
      <c r="K191" s="411" t="s">
        <v>406</v>
      </c>
      <c r="L191" s="472" t="s">
        <v>13</v>
      </c>
      <c r="M191" s="468" t="str">
        <f t="shared" si="4"/>
        <v>MAF</v>
      </c>
      <c r="Q191" s="479" t="s">
        <v>469</v>
      </c>
      <c r="R191" s="455" t="s">
        <v>667</v>
      </c>
      <c r="S191" s="480">
        <v>385.52011950564003</v>
      </c>
    </row>
    <row r="192" spans="10:19" ht="15.75" customHeight="1" x14ac:dyDescent="0.2">
      <c r="J192" s="471" t="s">
        <v>407</v>
      </c>
      <c r="K192" s="411" t="s">
        <v>408</v>
      </c>
      <c r="L192" s="472" t="s">
        <v>12</v>
      </c>
      <c r="M192" s="468" t="str">
        <f t="shared" si="4"/>
        <v>SPM</v>
      </c>
      <c r="Q192" s="479" t="s">
        <v>475</v>
      </c>
      <c r="R192" s="455" t="s">
        <v>468</v>
      </c>
      <c r="S192" s="480">
        <v>440.78301465571002</v>
      </c>
    </row>
    <row r="193" spans="10:19" ht="15.75" customHeight="1" x14ac:dyDescent="0.2">
      <c r="J193" s="471" t="s">
        <v>409</v>
      </c>
      <c r="K193" s="411" t="s">
        <v>410</v>
      </c>
      <c r="L193" s="472" t="s">
        <v>13</v>
      </c>
      <c r="M193" s="468" t="str">
        <f t="shared" si="4"/>
        <v>VCT</v>
      </c>
      <c r="Q193" s="479" t="s">
        <v>477</v>
      </c>
      <c r="R193" s="455" t="s">
        <v>661</v>
      </c>
      <c r="S193" s="480">
        <v>498.17811441524998</v>
      </c>
    </row>
    <row r="194" spans="10:19" ht="15.75" customHeight="1" x14ac:dyDescent="0.2">
      <c r="J194" s="471" t="s">
        <v>411</v>
      </c>
      <c r="K194" s="411" t="s">
        <v>412</v>
      </c>
      <c r="L194" s="472" t="s">
        <v>18</v>
      </c>
      <c r="M194" s="468" t="str">
        <f t="shared" si="4"/>
        <v>WSM</v>
      </c>
      <c r="Q194" s="479" t="s">
        <v>479</v>
      </c>
      <c r="R194" s="455" t="s">
        <v>440</v>
      </c>
      <c r="S194" s="480">
        <v>522.11549112330999</v>
      </c>
    </row>
    <row r="195" spans="10:19" ht="15.75" customHeight="1" x14ac:dyDescent="0.2">
      <c r="J195" s="471" t="s">
        <v>413</v>
      </c>
      <c r="K195" s="411" t="s">
        <v>414</v>
      </c>
      <c r="L195" s="472" t="s">
        <v>14</v>
      </c>
      <c r="M195" s="468" t="str">
        <f t="shared" si="4"/>
        <v>SMR</v>
      </c>
      <c r="Q195" s="479" t="s">
        <v>481</v>
      </c>
      <c r="R195" s="455" t="s">
        <v>510</v>
      </c>
      <c r="S195" s="480">
        <v>524.13346380418</v>
      </c>
    </row>
    <row r="196" spans="10:19" ht="15.75" customHeight="1" x14ac:dyDescent="0.2">
      <c r="J196" s="471" t="s">
        <v>415</v>
      </c>
      <c r="K196" s="411" t="s">
        <v>416</v>
      </c>
      <c r="L196" s="472" t="s">
        <v>17</v>
      </c>
      <c r="M196" s="468" t="str">
        <f t="shared" ref="M196:M251" si="5">J196</f>
        <v>STP</v>
      </c>
      <c r="Q196" s="479" t="s">
        <v>461</v>
      </c>
      <c r="R196" s="455" t="s">
        <v>362</v>
      </c>
      <c r="S196" s="480">
        <v>532.37448361891995</v>
      </c>
    </row>
    <row r="197" spans="10:19" ht="15.75" customHeight="1" x14ac:dyDescent="0.2">
      <c r="J197" s="471" t="s">
        <v>417</v>
      </c>
      <c r="K197" s="411" t="s">
        <v>418</v>
      </c>
      <c r="L197" s="472" t="s">
        <v>16</v>
      </c>
      <c r="M197" s="468" t="str">
        <f t="shared" si="5"/>
        <v>SAU</v>
      </c>
      <c r="Q197" s="479" t="s">
        <v>465</v>
      </c>
      <c r="R197" s="455" t="s">
        <v>55</v>
      </c>
      <c r="S197" s="480">
        <v>571.83984854670996</v>
      </c>
    </row>
    <row r="198" spans="10:19" ht="15.75" customHeight="1" x14ac:dyDescent="0.2">
      <c r="J198" s="471" t="s">
        <v>419</v>
      </c>
      <c r="K198" s="411" t="s">
        <v>420</v>
      </c>
      <c r="L198" s="472" t="s">
        <v>17</v>
      </c>
      <c r="M198" s="468" t="str">
        <f t="shared" si="5"/>
        <v>SEN</v>
      </c>
      <c r="Q198" s="479" t="s">
        <v>489</v>
      </c>
      <c r="R198" s="455" t="s">
        <v>683</v>
      </c>
      <c r="S198" s="480">
        <v>606.42985584790995</v>
      </c>
    </row>
    <row r="199" spans="10:19" ht="15.75" customHeight="1" x14ac:dyDescent="0.2">
      <c r="J199" s="471" t="s">
        <v>421</v>
      </c>
      <c r="K199" s="411" t="s">
        <v>422</v>
      </c>
      <c r="L199" s="472" t="s">
        <v>14</v>
      </c>
      <c r="M199" s="468" t="str">
        <f t="shared" si="5"/>
        <v>SRB</v>
      </c>
      <c r="Q199" s="479" t="s">
        <v>491</v>
      </c>
      <c r="R199" s="455" t="s">
        <v>600</v>
      </c>
      <c r="S199" s="480">
        <v>653.84613998739997</v>
      </c>
    </row>
    <row r="200" spans="10:19" ht="15.75" customHeight="1" x14ac:dyDescent="0.2">
      <c r="J200" s="471" t="s">
        <v>423</v>
      </c>
      <c r="K200" s="411" t="s">
        <v>424</v>
      </c>
      <c r="L200" s="472" t="s">
        <v>17</v>
      </c>
      <c r="M200" s="468" t="str">
        <f t="shared" si="5"/>
        <v>SYC</v>
      </c>
      <c r="Q200" s="479" t="s">
        <v>501</v>
      </c>
      <c r="R200" s="455" t="s">
        <v>194</v>
      </c>
      <c r="S200" s="480">
        <v>681.81032815186995</v>
      </c>
    </row>
    <row r="201" spans="10:19" ht="15.75" customHeight="1" x14ac:dyDescent="0.2">
      <c r="J201" s="471" t="s">
        <v>425</v>
      </c>
      <c r="K201" s="411" t="s">
        <v>426</v>
      </c>
      <c r="L201" s="472" t="s">
        <v>17</v>
      </c>
      <c r="M201" s="468" t="str">
        <f t="shared" si="5"/>
        <v>SLE</v>
      </c>
      <c r="Q201" s="479" t="s">
        <v>499</v>
      </c>
      <c r="R201" s="455" t="s">
        <v>314</v>
      </c>
      <c r="S201" s="480">
        <v>712.10209803987004</v>
      </c>
    </row>
    <row r="202" spans="10:19" ht="15.75" customHeight="1" x14ac:dyDescent="0.2">
      <c r="J202" s="471" t="s">
        <v>427</v>
      </c>
      <c r="K202" s="411" t="s">
        <v>428</v>
      </c>
      <c r="L202" s="472" t="s">
        <v>18</v>
      </c>
      <c r="M202" s="468" t="str">
        <f t="shared" si="5"/>
        <v>SGP</v>
      </c>
      <c r="Q202" s="479" t="s">
        <v>503</v>
      </c>
      <c r="R202" s="455" t="s">
        <v>681</v>
      </c>
      <c r="S202" s="480">
        <v>746.94368210501</v>
      </c>
    </row>
    <row r="203" spans="10:19" ht="15.75" customHeight="1" x14ac:dyDescent="0.2">
      <c r="J203" s="471" t="s">
        <v>429</v>
      </c>
      <c r="K203" s="411" t="s">
        <v>430</v>
      </c>
      <c r="L203" s="472" t="s">
        <v>13</v>
      </c>
      <c r="M203" s="468" t="str">
        <f t="shared" si="5"/>
        <v>SXM</v>
      </c>
      <c r="Q203" s="479" t="s">
        <v>409</v>
      </c>
      <c r="R203" s="455" t="s">
        <v>109</v>
      </c>
      <c r="S203" s="480">
        <v>747.67802680902003</v>
      </c>
    </row>
    <row r="204" spans="10:19" ht="15.75" customHeight="1" x14ac:dyDescent="0.2">
      <c r="J204" s="471" t="s">
        <v>431</v>
      </c>
      <c r="K204" s="411" t="s">
        <v>432</v>
      </c>
      <c r="L204" s="472" t="s">
        <v>14</v>
      </c>
      <c r="M204" s="468" t="str">
        <f t="shared" si="5"/>
        <v>SVK</v>
      </c>
      <c r="Q204" s="479" t="s">
        <v>507</v>
      </c>
      <c r="R204" s="455" t="s">
        <v>418</v>
      </c>
      <c r="S204" s="480">
        <v>805.15810845823</v>
      </c>
    </row>
    <row r="205" spans="10:19" ht="15.75" customHeight="1" x14ac:dyDescent="0.2">
      <c r="J205" s="471" t="s">
        <v>433</v>
      </c>
      <c r="K205" s="411" t="s">
        <v>434</v>
      </c>
      <c r="L205" s="472" t="s">
        <v>14</v>
      </c>
      <c r="M205" s="468" t="str">
        <f t="shared" si="5"/>
        <v>SVN</v>
      </c>
      <c r="Q205" s="479" t="s">
        <v>511</v>
      </c>
      <c r="R205" s="455" t="s">
        <v>572</v>
      </c>
      <c r="S205" s="480">
        <v>996.75268082289995</v>
      </c>
    </row>
    <row r="206" spans="10:19" ht="15.75" customHeight="1" x14ac:dyDescent="0.2">
      <c r="J206" s="471" t="s">
        <v>435</v>
      </c>
      <c r="K206" s="411" t="s">
        <v>436</v>
      </c>
      <c r="L206" s="472" t="s">
        <v>18</v>
      </c>
      <c r="M206" s="468" t="str">
        <f t="shared" si="5"/>
        <v>SLB</v>
      </c>
      <c r="Q206" s="479" t="s">
        <v>509</v>
      </c>
      <c r="R206" s="455" t="s">
        <v>252</v>
      </c>
      <c r="S206" s="480">
        <v>1041.0128248686999</v>
      </c>
    </row>
    <row r="207" spans="10:19" ht="15.75" customHeight="1" x14ac:dyDescent="0.2">
      <c r="J207" s="471" t="s">
        <v>437</v>
      </c>
      <c r="K207" s="411" t="s">
        <v>438</v>
      </c>
      <c r="L207" s="472" t="s">
        <v>17</v>
      </c>
      <c r="M207" s="468" t="str">
        <f t="shared" si="5"/>
        <v>SOM</v>
      </c>
      <c r="Q207" s="479" t="s">
        <v>505</v>
      </c>
      <c r="R207" s="455" t="s">
        <v>236</v>
      </c>
      <c r="S207" s="480">
        <v>1200.1997867973</v>
      </c>
    </row>
    <row r="208" spans="10:19" ht="15.75" customHeight="1" x14ac:dyDescent="0.2">
      <c r="J208" s="471" t="s">
        <v>439</v>
      </c>
      <c r="K208" s="411" t="s">
        <v>440</v>
      </c>
      <c r="L208" s="472" t="s">
        <v>17</v>
      </c>
      <c r="M208" s="468" t="str">
        <f t="shared" si="5"/>
        <v>ZAF</v>
      </c>
      <c r="Q208" s="479" t="s">
        <v>411</v>
      </c>
      <c r="R208" s="455" t="s">
        <v>91</v>
      </c>
      <c r="S208" s="480">
        <v>1300.1688666752</v>
      </c>
    </row>
    <row r="209" spans="10:19" ht="15.75" customHeight="1" x14ac:dyDescent="0.2">
      <c r="J209" s="471" t="s">
        <v>441</v>
      </c>
      <c r="K209" s="411" t="s">
        <v>442</v>
      </c>
      <c r="L209" s="472" t="s">
        <v>13</v>
      </c>
      <c r="M209" s="468" t="str">
        <f t="shared" si="5"/>
        <v>SGS</v>
      </c>
      <c r="Q209" s="479" t="s">
        <v>519</v>
      </c>
      <c r="R209" s="455" t="s">
        <v>676</v>
      </c>
      <c r="S209" s="480">
        <v>2672.0394366031001</v>
      </c>
    </row>
    <row r="210" spans="10:19" ht="15.75" customHeight="1" x14ac:dyDescent="0.2">
      <c r="J210" s="471" t="s">
        <v>443</v>
      </c>
      <c r="K210" s="411" t="s">
        <v>444</v>
      </c>
      <c r="L210" s="472" t="s">
        <v>17</v>
      </c>
      <c r="M210" s="468" t="str">
        <f t="shared" si="5"/>
        <v>SSD</v>
      </c>
      <c r="Q210" s="479" t="s">
        <v>439</v>
      </c>
      <c r="R210" s="455" t="s">
        <v>234</v>
      </c>
      <c r="S210" s="480">
        <v>4133.5543557464998</v>
      </c>
    </row>
    <row r="211" spans="10:19" ht="15.75" customHeight="1" x14ac:dyDescent="0.2">
      <c r="J211" s="471" t="s">
        <v>445</v>
      </c>
      <c r="K211" s="411" t="s">
        <v>446</v>
      </c>
      <c r="L211" s="472" t="s">
        <v>14</v>
      </c>
      <c r="M211" s="468" t="str">
        <f t="shared" si="5"/>
        <v>ESP</v>
      </c>
      <c r="Q211" s="479" t="s">
        <v>521</v>
      </c>
      <c r="R211" s="455" t="s">
        <v>686</v>
      </c>
      <c r="S211" s="480">
        <v>5960.8043799938996</v>
      </c>
    </row>
    <row r="212" spans="10:19" ht="15.75" customHeight="1" thickBot="1" x14ac:dyDescent="0.25">
      <c r="J212" s="471" t="s">
        <v>447</v>
      </c>
      <c r="K212" s="411" t="s">
        <v>448</v>
      </c>
      <c r="L212" s="472" t="s">
        <v>18</v>
      </c>
      <c r="M212" s="468" t="str">
        <f t="shared" si="5"/>
        <v>LKA</v>
      </c>
      <c r="Q212" s="482" t="s">
        <v>523</v>
      </c>
      <c r="R212" s="483" t="s">
        <v>119</v>
      </c>
      <c r="S212" s="484">
        <v>15943.986552905</v>
      </c>
    </row>
    <row r="213" spans="10:19" ht="15.75" customHeight="1" x14ac:dyDescent="0.2">
      <c r="J213" s="471" t="s">
        <v>449</v>
      </c>
      <c r="K213" s="411" t="s">
        <v>450</v>
      </c>
      <c r="L213" s="472" t="s">
        <v>17</v>
      </c>
      <c r="M213" s="468" t="str">
        <f t="shared" si="5"/>
        <v>SDN</v>
      </c>
    </row>
    <row r="214" spans="10:19" ht="15.75" customHeight="1" x14ac:dyDescent="0.2">
      <c r="J214" s="471" t="s">
        <v>451</v>
      </c>
      <c r="K214" s="411" t="s">
        <v>452</v>
      </c>
      <c r="L214" s="472" t="s">
        <v>13</v>
      </c>
      <c r="M214" s="468" t="str">
        <f t="shared" si="5"/>
        <v>SUR</v>
      </c>
    </row>
    <row r="215" spans="10:19" ht="15.75" customHeight="1" x14ac:dyDescent="0.2">
      <c r="J215" s="471" t="s">
        <v>453</v>
      </c>
      <c r="K215" s="411" t="s">
        <v>454</v>
      </c>
      <c r="L215" s="472" t="s">
        <v>14</v>
      </c>
      <c r="M215" s="468" t="str">
        <f t="shared" si="5"/>
        <v>SJM</v>
      </c>
      <c r="Q215" s="112" t="s">
        <v>687</v>
      </c>
      <c r="R215" s="112" t="s">
        <v>687</v>
      </c>
      <c r="S215">
        <v>3221.7946148985002</v>
      </c>
    </row>
    <row r="216" spans="10:19" ht="15.75" customHeight="1" x14ac:dyDescent="0.2">
      <c r="J216" s="471" t="s">
        <v>455</v>
      </c>
      <c r="K216" s="411" t="s">
        <v>456</v>
      </c>
      <c r="L216" s="472" t="s">
        <v>14</v>
      </c>
      <c r="M216" s="468" t="str">
        <f t="shared" si="5"/>
        <v>SWE</v>
      </c>
    </row>
    <row r="217" spans="10:19" ht="15.75" customHeight="1" x14ac:dyDescent="0.2">
      <c r="J217" s="471" t="s">
        <v>457</v>
      </c>
      <c r="K217" s="411" t="s">
        <v>458</v>
      </c>
      <c r="L217" s="472" t="s">
        <v>14</v>
      </c>
      <c r="M217" s="468" t="str">
        <f t="shared" si="5"/>
        <v>CHE</v>
      </c>
      <c r="Q217" s="112" t="s">
        <v>688</v>
      </c>
      <c r="R217" s="112" t="s">
        <v>688</v>
      </c>
      <c r="S217">
        <v>52962.900858702997</v>
      </c>
    </row>
    <row r="218" spans="10:19" ht="15.75" customHeight="1" x14ac:dyDescent="0.2">
      <c r="J218" s="471" t="s">
        <v>459</v>
      </c>
      <c r="K218" s="411" t="s">
        <v>460</v>
      </c>
      <c r="L218" s="472" t="s">
        <v>16</v>
      </c>
      <c r="M218" s="468" t="str">
        <f t="shared" si="5"/>
        <v>SYR</v>
      </c>
    </row>
    <row r="219" spans="10:19" ht="15.75" customHeight="1" x14ac:dyDescent="0.2">
      <c r="J219" s="471" t="s">
        <v>461</v>
      </c>
      <c r="K219" s="411" t="s">
        <v>462</v>
      </c>
      <c r="L219" s="472" t="s">
        <v>18</v>
      </c>
      <c r="M219" s="468" t="str">
        <f t="shared" si="5"/>
        <v>TWN</v>
      </c>
    </row>
    <row r="220" spans="10:19" ht="15.75" customHeight="1" x14ac:dyDescent="0.2">
      <c r="J220" s="471" t="s">
        <v>463</v>
      </c>
      <c r="K220" s="411" t="s">
        <v>464</v>
      </c>
      <c r="L220" s="472" t="s">
        <v>15</v>
      </c>
      <c r="M220" s="468" t="str">
        <f t="shared" si="5"/>
        <v>TJK</v>
      </c>
    </row>
    <row r="221" spans="10:19" ht="15.75" customHeight="1" x14ac:dyDescent="0.2">
      <c r="J221" s="471" t="s">
        <v>465</v>
      </c>
      <c r="K221" s="411" t="s">
        <v>466</v>
      </c>
      <c r="L221" s="472" t="s">
        <v>17</v>
      </c>
      <c r="M221" s="468" t="str">
        <f t="shared" si="5"/>
        <v>TZA</v>
      </c>
    </row>
    <row r="222" spans="10:19" ht="15.75" customHeight="1" x14ac:dyDescent="0.2">
      <c r="J222" s="471" t="s">
        <v>467</v>
      </c>
      <c r="K222" s="411" t="s">
        <v>468</v>
      </c>
      <c r="L222" s="472" t="s">
        <v>18</v>
      </c>
      <c r="M222" s="468" t="str">
        <f t="shared" si="5"/>
        <v>THA</v>
      </c>
    </row>
    <row r="223" spans="10:19" ht="15.75" customHeight="1" x14ac:dyDescent="0.2">
      <c r="J223" s="471" t="s">
        <v>469</v>
      </c>
      <c r="K223" s="411" t="s">
        <v>470</v>
      </c>
      <c r="L223" s="472" t="s">
        <v>18</v>
      </c>
      <c r="M223" s="468" t="str">
        <f t="shared" si="5"/>
        <v>TLS</v>
      </c>
    </row>
    <row r="224" spans="10:19" ht="15.75" customHeight="1" x14ac:dyDescent="0.2">
      <c r="J224" s="471" t="s">
        <v>471</v>
      </c>
      <c r="K224" s="411" t="s">
        <v>472</v>
      </c>
      <c r="L224" s="472" t="s">
        <v>17</v>
      </c>
      <c r="M224" s="468" t="str">
        <f t="shared" si="5"/>
        <v>TGO</v>
      </c>
    </row>
    <row r="225" spans="10:13" ht="15.75" customHeight="1" x14ac:dyDescent="0.2">
      <c r="J225" s="471" t="s">
        <v>473</v>
      </c>
      <c r="K225" s="411" t="s">
        <v>474</v>
      </c>
      <c r="L225" s="472" t="s">
        <v>18</v>
      </c>
      <c r="M225" s="468" t="str">
        <f t="shared" si="5"/>
        <v>TKL</v>
      </c>
    </row>
    <row r="226" spans="10:13" ht="15.75" customHeight="1" x14ac:dyDescent="0.2">
      <c r="J226" s="471" t="s">
        <v>475</v>
      </c>
      <c r="K226" s="411" t="s">
        <v>476</v>
      </c>
      <c r="L226" s="472" t="s">
        <v>18</v>
      </c>
      <c r="M226" s="468" t="str">
        <f t="shared" si="5"/>
        <v>TON</v>
      </c>
    </row>
    <row r="227" spans="10:13" ht="15.75" customHeight="1" x14ac:dyDescent="0.2">
      <c r="J227" s="471" t="s">
        <v>477</v>
      </c>
      <c r="K227" s="411" t="s">
        <v>478</v>
      </c>
      <c r="L227" s="472" t="s">
        <v>13</v>
      </c>
      <c r="M227" s="468" t="str">
        <f t="shared" si="5"/>
        <v>TTO</v>
      </c>
    </row>
    <row r="228" spans="10:13" ht="15.75" customHeight="1" x14ac:dyDescent="0.2">
      <c r="J228" s="471" t="s">
        <v>479</v>
      </c>
      <c r="K228" s="411" t="s">
        <v>480</v>
      </c>
      <c r="L228" s="472" t="s">
        <v>17</v>
      </c>
      <c r="M228" s="468" t="str">
        <f t="shared" si="5"/>
        <v>TUN</v>
      </c>
    </row>
    <row r="229" spans="10:13" ht="15.75" customHeight="1" x14ac:dyDescent="0.2">
      <c r="J229" s="471" t="s">
        <v>481</v>
      </c>
      <c r="K229" s="411" t="s">
        <v>482</v>
      </c>
      <c r="L229" s="472" t="s">
        <v>16</v>
      </c>
      <c r="M229" s="468" t="str">
        <f t="shared" si="5"/>
        <v>TUR</v>
      </c>
    </row>
    <row r="230" spans="10:13" ht="15.75" customHeight="1" x14ac:dyDescent="0.2">
      <c r="J230" s="471" t="s">
        <v>483</v>
      </c>
      <c r="K230" s="411" t="s">
        <v>484</v>
      </c>
      <c r="L230" s="472" t="s">
        <v>18</v>
      </c>
      <c r="M230" s="468" t="str">
        <f t="shared" si="5"/>
        <v>TKM</v>
      </c>
    </row>
    <row r="231" spans="10:13" ht="15.75" customHeight="1" x14ac:dyDescent="0.2">
      <c r="J231" s="471" t="s">
        <v>485</v>
      </c>
      <c r="K231" s="411" t="s">
        <v>486</v>
      </c>
      <c r="L231" s="472" t="s">
        <v>13</v>
      </c>
      <c r="M231" s="468" t="str">
        <f t="shared" si="5"/>
        <v>TCA</v>
      </c>
    </row>
    <row r="232" spans="10:13" ht="15.75" customHeight="1" x14ac:dyDescent="0.2">
      <c r="J232" s="471" t="s">
        <v>487</v>
      </c>
      <c r="K232" s="411" t="s">
        <v>488</v>
      </c>
      <c r="L232" s="472" t="s">
        <v>18</v>
      </c>
      <c r="M232" s="468" t="str">
        <f t="shared" si="5"/>
        <v>TUV</v>
      </c>
    </row>
    <row r="233" spans="10:13" ht="15.75" customHeight="1" x14ac:dyDescent="0.2">
      <c r="J233" s="471" t="s">
        <v>489</v>
      </c>
      <c r="K233" s="411" t="s">
        <v>490</v>
      </c>
      <c r="L233" s="472" t="s">
        <v>17</v>
      </c>
      <c r="M233" s="468" t="str">
        <f t="shared" si="5"/>
        <v>UGA</v>
      </c>
    </row>
    <row r="234" spans="10:13" ht="15.75" customHeight="1" x14ac:dyDescent="0.2">
      <c r="J234" s="471" t="s">
        <v>491</v>
      </c>
      <c r="K234" s="411" t="s">
        <v>492</v>
      </c>
      <c r="L234" s="472" t="s">
        <v>14</v>
      </c>
      <c r="M234" s="468" t="str">
        <f t="shared" si="5"/>
        <v>UKR</v>
      </c>
    </row>
    <row r="235" spans="10:13" ht="15.75" customHeight="1" x14ac:dyDescent="0.2">
      <c r="J235" s="471" t="s">
        <v>493</v>
      </c>
      <c r="K235" s="411" t="s">
        <v>494</v>
      </c>
      <c r="L235" s="472" t="s">
        <v>16</v>
      </c>
      <c r="M235" s="468" t="str">
        <f t="shared" si="5"/>
        <v>ARE</v>
      </c>
    </row>
    <row r="236" spans="10:13" ht="15.75" customHeight="1" x14ac:dyDescent="0.2">
      <c r="J236" s="471" t="s">
        <v>495</v>
      </c>
      <c r="K236" s="411" t="s">
        <v>496</v>
      </c>
      <c r="L236" s="472" t="s">
        <v>14</v>
      </c>
      <c r="M236" s="468" t="str">
        <f t="shared" si="5"/>
        <v>GBR</v>
      </c>
    </row>
    <row r="237" spans="10:13" ht="15.75" customHeight="1" x14ac:dyDescent="0.2">
      <c r="J237" s="471" t="s">
        <v>497</v>
      </c>
      <c r="K237" s="411" t="s">
        <v>498</v>
      </c>
      <c r="L237" s="472" t="s">
        <v>18</v>
      </c>
      <c r="M237" s="468" t="str">
        <f t="shared" si="5"/>
        <v>UMI</v>
      </c>
    </row>
    <row r="238" spans="10:13" ht="15.75" customHeight="1" x14ac:dyDescent="0.2">
      <c r="J238" s="471" t="s">
        <v>499</v>
      </c>
      <c r="K238" s="411" t="s">
        <v>500</v>
      </c>
      <c r="L238" s="472" t="s">
        <v>12</v>
      </c>
      <c r="M238" s="468" t="str">
        <f t="shared" si="5"/>
        <v>USA</v>
      </c>
    </row>
    <row r="239" spans="10:13" ht="15.75" customHeight="1" x14ac:dyDescent="0.2">
      <c r="J239" s="471" t="s">
        <v>501</v>
      </c>
      <c r="K239" s="411" t="s">
        <v>502</v>
      </c>
      <c r="L239" s="472" t="s">
        <v>13</v>
      </c>
      <c r="M239" s="468" t="str">
        <f t="shared" si="5"/>
        <v>URY</v>
      </c>
    </row>
    <row r="240" spans="10:13" ht="15.75" customHeight="1" x14ac:dyDescent="0.2">
      <c r="J240" s="471" t="s">
        <v>503</v>
      </c>
      <c r="K240" s="411" t="s">
        <v>504</v>
      </c>
      <c r="L240" s="472" t="s">
        <v>15</v>
      </c>
      <c r="M240" s="468" t="str">
        <f t="shared" si="5"/>
        <v>UZB</v>
      </c>
    </row>
    <row r="241" spans="10:13" ht="15.75" customHeight="1" x14ac:dyDescent="0.2">
      <c r="J241" s="471" t="s">
        <v>505</v>
      </c>
      <c r="K241" s="411" t="s">
        <v>506</v>
      </c>
      <c r="L241" s="472" t="s">
        <v>18</v>
      </c>
      <c r="M241" s="468" t="str">
        <f t="shared" si="5"/>
        <v>VUT</v>
      </c>
    </row>
    <row r="242" spans="10:13" ht="15.75" customHeight="1" x14ac:dyDescent="0.2">
      <c r="J242" s="471" t="s">
        <v>507</v>
      </c>
      <c r="K242" s="411" t="s">
        <v>508</v>
      </c>
      <c r="L242" s="472" t="s">
        <v>13</v>
      </c>
      <c r="M242" s="468" t="str">
        <f t="shared" si="5"/>
        <v>VEN</v>
      </c>
    </row>
    <row r="243" spans="10:13" ht="15.75" customHeight="1" x14ac:dyDescent="0.2">
      <c r="J243" s="471" t="s">
        <v>509</v>
      </c>
      <c r="K243" s="411" t="s">
        <v>510</v>
      </c>
      <c r="L243" s="472" t="s">
        <v>18</v>
      </c>
      <c r="M243" s="468" t="str">
        <f t="shared" si="5"/>
        <v>VNM</v>
      </c>
    </row>
    <row r="244" spans="10:13" ht="15.75" customHeight="1" x14ac:dyDescent="0.2">
      <c r="J244" s="471" t="s">
        <v>511</v>
      </c>
      <c r="K244" s="411" t="s">
        <v>512</v>
      </c>
      <c r="L244" s="472" t="s">
        <v>13</v>
      </c>
      <c r="M244" s="468" t="str">
        <f t="shared" si="5"/>
        <v>VGB</v>
      </c>
    </row>
    <row r="245" spans="10:13" ht="15.75" customHeight="1" x14ac:dyDescent="0.2">
      <c r="J245" s="471" t="s">
        <v>513</v>
      </c>
      <c r="K245" s="411" t="s">
        <v>514</v>
      </c>
      <c r="L245" s="472" t="s">
        <v>13</v>
      </c>
      <c r="M245" s="468" t="str">
        <f t="shared" si="5"/>
        <v>VIR</v>
      </c>
    </row>
    <row r="246" spans="10:13" ht="15.75" customHeight="1" x14ac:dyDescent="0.2">
      <c r="J246" s="471" t="s">
        <v>515</v>
      </c>
      <c r="K246" s="411" t="s">
        <v>516</v>
      </c>
      <c r="L246" s="472" t="s">
        <v>18</v>
      </c>
      <c r="M246" s="468" t="str">
        <f t="shared" si="5"/>
        <v>WLF</v>
      </c>
    </row>
    <row r="247" spans="10:13" ht="15.75" customHeight="1" x14ac:dyDescent="0.2">
      <c r="J247" s="471" t="s">
        <v>517</v>
      </c>
      <c r="K247" s="411" t="s">
        <v>518</v>
      </c>
      <c r="L247" s="472" t="s">
        <v>17</v>
      </c>
      <c r="M247" s="468" t="str">
        <f t="shared" si="5"/>
        <v>ESH</v>
      </c>
    </row>
    <row r="248" spans="10:13" ht="15.75" customHeight="1" x14ac:dyDescent="0.2">
      <c r="J248" s="471" t="s">
        <v>519</v>
      </c>
      <c r="K248" s="411" t="s">
        <v>520</v>
      </c>
      <c r="L248" s="472" t="s">
        <v>16</v>
      </c>
      <c r="M248" s="468" t="str">
        <f t="shared" si="5"/>
        <v>YEM</v>
      </c>
    </row>
    <row r="249" spans="10:13" ht="15.75" customHeight="1" x14ac:dyDescent="0.2">
      <c r="J249" s="471" t="s">
        <v>521</v>
      </c>
      <c r="K249" s="411" t="s">
        <v>522</v>
      </c>
      <c r="L249" s="472" t="s">
        <v>17</v>
      </c>
      <c r="M249" s="468" t="str">
        <f t="shared" si="5"/>
        <v>ZMB</v>
      </c>
    </row>
    <row r="250" spans="10:13" ht="15.75" customHeight="1" x14ac:dyDescent="0.2">
      <c r="J250" s="471" t="s">
        <v>523</v>
      </c>
      <c r="K250" s="411" t="s">
        <v>524</v>
      </c>
      <c r="L250" s="472" t="s">
        <v>17</v>
      </c>
      <c r="M250" s="468" t="str">
        <f t="shared" si="5"/>
        <v>ZWE</v>
      </c>
    </row>
    <row r="251" spans="10:13" ht="15.75" customHeight="1" thickBot="1" x14ac:dyDescent="0.25">
      <c r="J251" s="473" t="s">
        <v>525</v>
      </c>
      <c r="K251" s="474" t="s">
        <v>526</v>
      </c>
      <c r="L251" s="475" t="s">
        <v>14</v>
      </c>
      <c r="M251" s="468" t="str">
        <f t="shared" si="5"/>
        <v>ALA</v>
      </c>
    </row>
    <row r="252" spans="10:13" ht="15.75" customHeight="1" x14ac:dyDescent="0.2">
      <c r="J252" s="1"/>
      <c r="K252" s="1"/>
      <c r="L252" s="1"/>
      <c r="M252" s="1"/>
    </row>
    <row r="253" spans="10:13" ht="15.75" customHeight="1" x14ac:dyDescent="0.2">
      <c r="J253" s="1"/>
      <c r="K253" s="1"/>
      <c r="L253" s="1"/>
      <c r="M253" s="1"/>
    </row>
    <row r="254" spans="10:13" ht="15.75" customHeight="1" x14ac:dyDescent="0.2">
      <c r="J254" s="1"/>
      <c r="K254" s="1"/>
      <c r="L254" s="1"/>
      <c r="M254" s="1"/>
    </row>
    <row r="255" spans="10:13" ht="15.75" customHeight="1" x14ac:dyDescent="0.2">
      <c r="J255" s="1"/>
      <c r="K255" s="1"/>
      <c r="L255" s="1"/>
      <c r="M255" s="1"/>
    </row>
    <row r="256" spans="10:13" ht="15.75" customHeight="1" x14ac:dyDescent="0.2">
      <c r="J256" s="1"/>
      <c r="K256" s="1"/>
      <c r="L256" s="1"/>
      <c r="M256" s="1"/>
    </row>
    <row r="257" spans="10:13" ht="15.75" customHeight="1" x14ac:dyDescent="0.2">
      <c r="J257" s="1"/>
      <c r="K257" s="1"/>
      <c r="L257" s="1"/>
      <c r="M257" s="1"/>
    </row>
    <row r="258" spans="10:13" ht="15.75" customHeight="1" x14ac:dyDescent="0.2">
      <c r="J258" s="1"/>
      <c r="K258" s="1"/>
      <c r="L258" s="1"/>
      <c r="M258" s="1"/>
    </row>
    <row r="259" spans="10:13" ht="15.75" customHeight="1" x14ac:dyDescent="0.2">
      <c r="J259" s="1"/>
      <c r="K259" s="1"/>
      <c r="L259" s="1"/>
      <c r="M259" s="1"/>
    </row>
    <row r="260" spans="10:13" ht="15.75" customHeight="1" x14ac:dyDescent="0.2">
      <c r="J260" s="1"/>
      <c r="K260" s="1"/>
      <c r="L260" s="1"/>
      <c r="M260" s="1"/>
    </row>
    <row r="261" spans="10:13" ht="15.75" customHeight="1" x14ac:dyDescent="0.2">
      <c r="J261" s="1"/>
      <c r="K261" s="1"/>
      <c r="L261" s="1"/>
      <c r="M261" s="1"/>
    </row>
    <row r="262" spans="10:13" ht="15.75" customHeight="1" x14ac:dyDescent="0.2">
      <c r="J262" s="1"/>
      <c r="K262" s="1"/>
      <c r="L262" s="1"/>
      <c r="M262" s="1"/>
    </row>
    <row r="263" spans="10:13" ht="15.75" customHeight="1" x14ac:dyDescent="0.2">
      <c r="J263" s="1"/>
      <c r="K263" s="1"/>
      <c r="L263" s="1"/>
      <c r="M263" s="1"/>
    </row>
    <row r="264" spans="10:13" ht="15.75" customHeight="1" x14ac:dyDescent="0.2">
      <c r="J264" s="1"/>
      <c r="K264" s="1"/>
      <c r="L264" s="1"/>
      <c r="M264" s="1"/>
    </row>
    <row r="265" spans="10:13" ht="15.75" customHeight="1" x14ac:dyDescent="0.2">
      <c r="J265" s="1"/>
      <c r="K265" s="1"/>
      <c r="L265" s="1"/>
      <c r="M265" s="1"/>
    </row>
    <row r="266" spans="10:13" ht="15.75" customHeight="1" x14ac:dyDescent="0.2">
      <c r="J266" s="1"/>
      <c r="K266" s="1"/>
      <c r="L266" s="1"/>
      <c r="M266" s="1"/>
    </row>
    <row r="267" spans="10:13" ht="15.75" customHeight="1" x14ac:dyDescent="0.2">
      <c r="J267" s="1"/>
      <c r="K267" s="1"/>
      <c r="L267" s="1"/>
      <c r="M267" s="1"/>
    </row>
    <row r="268" spans="10:13" ht="15.75" customHeight="1" x14ac:dyDescent="0.2">
      <c r="J268" s="1"/>
      <c r="K268" s="1"/>
      <c r="L268" s="1"/>
      <c r="M268" s="1"/>
    </row>
    <row r="269" spans="10:13" ht="15.75" customHeight="1" x14ac:dyDescent="0.2">
      <c r="J269" s="1"/>
      <c r="K269" s="1"/>
      <c r="L269" s="1"/>
      <c r="M269" s="1"/>
    </row>
    <row r="270" spans="10:13" ht="15.75" customHeight="1" x14ac:dyDescent="0.2">
      <c r="J270" s="1"/>
      <c r="K270" s="1"/>
      <c r="L270" s="1"/>
      <c r="M270" s="1"/>
    </row>
    <row r="271" spans="10:13" ht="15.75" customHeight="1" x14ac:dyDescent="0.2">
      <c r="J271" s="1"/>
      <c r="K271" s="1"/>
      <c r="L271" s="1"/>
      <c r="M271" s="1"/>
    </row>
    <row r="272" spans="10:13" ht="15.75" customHeight="1" x14ac:dyDescent="0.2">
      <c r="J272" s="1"/>
      <c r="K272" s="1"/>
      <c r="L272" s="1"/>
      <c r="M272" s="1"/>
    </row>
    <row r="273" spans="10:13" ht="15.75" customHeight="1" x14ac:dyDescent="0.2">
      <c r="J273" s="1"/>
      <c r="K273" s="1"/>
      <c r="L273" s="1"/>
      <c r="M273" s="1"/>
    </row>
    <row r="274" spans="10:13" ht="15.75" customHeight="1" x14ac:dyDescent="0.2">
      <c r="J274" s="1"/>
      <c r="K274" s="1"/>
      <c r="L274" s="1"/>
      <c r="M274" s="1"/>
    </row>
    <row r="275" spans="10:13" ht="15.75" customHeight="1" x14ac:dyDescent="0.2">
      <c r="J275" s="1"/>
      <c r="K275" s="1"/>
      <c r="L275" s="1"/>
      <c r="M275" s="1"/>
    </row>
    <row r="276" spans="10:13" ht="15.75" customHeight="1" x14ac:dyDescent="0.2">
      <c r="J276" s="1"/>
      <c r="K276" s="1"/>
      <c r="L276" s="1"/>
      <c r="M276" s="1"/>
    </row>
    <row r="277" spans="10:13" ht="15.75" customHeight="1" x14ac:dyDescent="0.2">
      <c r="J277" s="1"/>
      <c r="K277" s="1"/>
      <c r="L277" s="1"/>
      <c r="M277" s="1"/>
    </row>
    <row r="278" spans="10:13" ht="15.75" customHeight="1" x14ac:dyDescent="0.2">
      <c r="J278" s="1"/>
      <c r="K278" s="1"/>
      <c r="L278" s="1"/>
      <c r="M278" s="1"/>
    </row>
    <row r="279" spans="10:13" ht="15.75" customHeight="1" x14ac:dyDescent="0.2">
      <c r="J279" s="1"/>
      <c r="K279" s="1"/>
      <c r="L279" s="1"/>
      <c r="M279" s="1"/>
    </row>
    <row r="280" spans="10:13" ht="15.75" customHeight="1" x14ac:dyDescent="0.2">
      <c r="J280" s="1"/>
      <c r="K280" s="1"/>
      <c r="L280" s="1"/>
      <c r="M280" s="1"/>
    </row>
    <row r="281" spans="10:13" ht="15.75" customHeight="1" x14ac:dyDescent="0.2">
      <c r="J281" s="1"/>
      <c r="K281" s="1"/>
      <c r="L281" s="1"/>
      <c r="M281" s="1"/>
    </row>
    <row r="282" spans="10:13" ht="15.75" customHeight="1" x14ac:dyDescent="0.2">
      <c r="J282" s="1"/>
      <c r="K282" s="1"/>
      <c r="L282" s="1"/>
      <c r="M282" s="1"/>
    </row>
    <row r="283" spans="10:13" ht="15.75" customHeight="1" x14ac:dyDescent="0.2">
      <c r="J283" s="1"/>
      <c r="K283" s="1"/>
      <c r="L283" s="1"/>
      <c r="M283" s="1"/>
    </row>
    <row r="284" spans="10:13" ht="15.75" customHeight="1" x14ac:dyDescent="0.2">
      <c r="J284" s="1"/>
      <c r="K284" s="1"/>
      <c r="L284" s="1"/>
      <c r="M284" s="1"/>
    </row>
    <row r="285" spans="10:13" ht="15.75" customHeight="1" x14ac:dyDescent="0.2">
      <c r="J285" s="1"/>
      <c r="K285" s="1"/>
      <c r="L285" s="1"/>
      <c r="M285" s="1"/>
    </row>
    <row r="286" spans="10:13" ht="15.75" customHeight="1" x14ac:dyDescent="0.2">
      <c r="J286" s="1"/>
      <c r="K286" s="1"/>
      <c r="L286" s="1"/>
      <c r="M286" s="1"/>
    </row>
    <row r="287" spans="10:13" ht="15.75" customHeight="1" x14ac:dyDescent="0.2">
      <c r="J287" s="1"/>
      <c r="K287" s="1"/>
      <c r="L287" s="1"/>
      <c r="M287" s="1"/>
    </row>
    <row r="288" spans="10:13" ht="15.75" customHeight="1" x14ac:dyDescent="0.2">
      <c r="J288" s="1"/>
      <c r="K288" s="1"/>
      <c r="L288" s="1"/>
      <c r="M288" s="1"/>
    </row>
    <row r="289" spans="10:13" ht="15.75" customHeight="1" x14ac:dyDescent="0.2">
      <c r="J289" s="1"/>
      <c r="K289" s="1"/>
      <c r="L289" s="1"/>
      <c r="M289" s="1"/>
    </row>
    <row r="290" spans="10:13" ht="15.75" customHeight="1" x14ac:dyDescent="0.2">
      <c r="J290" s="1"/>
      <c r="K290" s="1"/>
      <c r="L290" s="1"/>
      <c r="M290" s="1"/>
    </row>
    <row r="291" spans="10:13" ht="15.75" customHeight="1" x14ac:dyDescent="0.2">
      <c r="J291" s="1"/>
      <c r="K291" s="1"/>
      <c r="L291" s="1"/>
      <c r="M291" s="1"/>
    </row>
    <row r="292" spans="10:13" ht="15.75" customHeight="1" x14ac:dyDescent="0.2">
      <c r="J292" s="1"/>
      <c r="K292" s="1"/>
      <c r="L292" s="1"/>
      <c r="M292" s="1"/>
    </row>
    <row r="293" spans="10:13" ht="15.75" customHeight="1" x14ac:dyDescent="0.2">
      <c r="J293" s="1"/>
      <c r="K293" s="1"/>
      <c r="L293" s="1"/>
      <c r="M293" s="1"/>
    </row>
    <row r="294" spans="10:13" ht="15.75" customHeight="1" x14ac:dyDescent="0.2">
      <c r="J294" s="1"/>
      <c r="K294" s="1"/>
      <c r="L294" s="1"/>
      <c r="M294" s="1"/>
    </row>
    <row r="295" spans="10:13" ht="15.75" customHeight="1" x14ac:dyDescent="0.2">
      <c r="J295" s="1"/>
      <c r="K295" s="1"/>
      <c r="L295" s="1"/>
      <c r="M295" s="1"/>
    </row>
    <row r="296" spans="10:13" ht="15.75" customHeight="1" x14ac:dyDescent="0.2">
      <c r="J296" s="1"/>
      <c r="K296" s="1"/>
      <c r="L296" s="1"/>
      <c r="M296" s="1"/>
    </row>
    <row r="297" spans="10:13" ht="15.75" customHeight="1" x14ac:dyDescent="0.2">
      <c r="J297" s="1"/>
      <c r="K297" s="1"/>
      <c r="L297" s="1"/>
      <c r="M297" s="1"/>
    </row>
    <row r="298" spans="10:13" ht="15.75" customHeight="1" x14ac:dyDescent="0.2">
      <c r="J298" s="1"/>
      <c r="K298" s="1"/>
      <c r="L298" s="1"/>
      <c r="M298" s="1"/>
    </row>
    <row r="299" spans="10:13" ht="15.75" customHeight="1" x14ac:dyDescent="0.2">
      <c r="J299" s="1"/>
      <c r="K299" s="1"/>
      <c r="L299" s="1"/>
      <c r="M299" s="1"/>
    </row>
    <row r="300" spans="10:13" ht="15.75" customHeight="1" x14ac:dyDescent="0.2">
      <c r="J300" s="1"/>
      <c r="K300" s="1"/>
      <c r="L300" s="1"/>
      <c r="M300" s="1"/>
    </row>
    <row r="301" spans="10:13" ht="15.75" customHeight="1" x14ac:dyDescent="0.2">
      <c r="J301" s="1"/>
      <c r="K301" s="1"/>
      <c r="L301" s="1"/>
      <c r="M301" s="1"/>
    </row>
    <row r="302" spans="10:13" ht="15.75" customHeight="1" x14ac:dyDescent="0.2">
      <c r="J302" s="1"/>
      <c r="K302" s="1"/>
      <c r="L302" s="1"/>
      <c r="M302" s="1"/>
    </row>
    <row r="303" spans="10:13" ht="15.75" customHeight="1" x14ac:dyDescent="0.2">
      <c r="J303" s="1"/>
      <c r="K303" s="1"/>
      <c r="L303" s="1"/>
      <c r="M303" s="1"/>
    </row>
    <row r="304" spans="10:13" ht="15.75" customHeight="1" x14ac:dyDescent="0.2">
      <c r="J304" s="1"/>
      <c r="K304" s="1"/>
      <c r="L304" s="1"/>
      <c r="M304" s="1"/>
    </row>
    <row r="305" spans="10:13" ht="15.75" customHeight="1" x14ac:dyDescent="0.2">
      <c r="J305" s="1"/>
      <c r="K305" s="1"/>
      <c r="L305" s="1"/>
      <c r="M305" s="1"/>
    </row>
    <row r="306" spans="10:13" ht="15.75" customHeight="1" x14ac:dyDescent="0.2">
      <c r="J306" s="1"/>
      <c r="K306" s="1"/>
      <c r="L306" s="1"/>
      <c r="M306" s="1"/>
    </row>
    <row r="307" spans="10:13" ht="15.75" customHeight="1" x14ac:dyDescent="0.2">
      <c r="J307" s="1"/>
      <c r="K307" s="1"/>
      <c r="L307" s="1"/>
      <c r="M307" s="1"/>
    </row>
    <row r="308" spans="10:13" ht="15.75" customHeight="1" x14ac:dyDescent="0.2">
      <c r="J308" s="1"/>
      <c r="K308" s="1"/>
      <c r="L308" s="1"/>
      <c r="M308" s="1"/>
    </row>
    <row r="309" spans="10:13" ht="15.75" customHeight="1" x14ac:dyDescent="0.2">
      <c r="J309" s="1"/>
      <c r="K309" s="1"/>
      <c r="L309" s="1"/>
      <c r="M309" s="1"/>
    </row>
    <row r="310" spans="10:13" ht="15.75" customHeight="1" x14ac:dyDescent="0.2">
      <c r="J310" s="1"/>
      <c r="K310" s="1"/>
      <c r="L310" s="1"/>
      <c r="M310" s="1"/>
    </row>
    <row r="311" spans="10:13" ht="15.75" customHeight="1" x14ac:dyDescent="0.2">
      <c r="J311" s="1"/>
      <c r="K311" s="1"/>
      <c r="L311" s="1"/>
      <c r="M311" s="1"/>
    </row>
    <row r="312" spans="10:13" ht="15.75" customHeight="1" x14ac:dyDescent="0.2">
      <c r="J312" s="1"/>
      <c r="K312" s="1"/>
      <c r="L312" s="1"/>
      <c r="M312" s="1"/>
    </row>
    <row r="313" spans="10:13" ht="15.75" customHeight="1" x14ac:dyDescent="0.2">
      <c r="J313" s="1"/>
      <c r="K313" s="1"/>
      <c r="L313" s="1"/>
      <c r="M313" s="1"/>
    </row>
    <row r="314" spans="10:13" ht="15.75" customHeight="1" x14ac:dyDescent="0.2">
      <c r="J314" s="1"/>
      <c r="K314" s="1"/>
      <c r="L314" s="1"/>
      <c r="M314" s="1"/>
    </row>
    <row r="315" spans="10:13" ht="15.75" customHeight="1" x14ac:dyDescent="0.2">
      <c r="J315" s="1"/>
      <c r="K315" s="1"/>
      <c r="L315" s="1"/>
      <c r="M315" s="1"/>
    </row>
    <row r="316" spans="10:13" ht="15.75" customHeight="1" x14ac:dyDescent="0.2">
      <c r="J316" s="1"/>
      <c r="K316" s="1"/>
      <c r="L316" s="1"/>
      <c r="M316" s="1"/>
    </row>
    <row r="317" spans="10:13" ht="15.75" customHeight="1" x14ac:dyDescent="0.2">
      <c r="J317" s="1"/>
      <c r="K317" s="1"/>
      <c r="L317" s="1"/>
      <c r="M317" s="1"/>
    </row>
    <row r="318" spans="10:13" ht="15.75" customHeight="1" x14ac:dyDescent="0.2">
      <c r="J318" s="1"/>
      <c r="K318" s="1"/>
      <c r="L318" s="1"/>
      <c r="M318" s="1"/>
    </row>
    <row r="319" spans="10:13" ht="15.75" customHeight="1" x14ac:dyDescent="0.2">
      <c r="J319" s="1"/>
      <c r="K319" s="1"/>
      <c r="L319" s="1"/>
      <c r="M319" s="1"/>
    </row>
    <row r="320" spans="10:13" ht="15.75" customHeight="1" x14ac:dyDescent="0.2">
      <c r="J320" s="1"/>
      <c r="K320" s="1"/>
      <c r="L320" s="1"/>
      <c r="M320" s="1"/>
    </row>
    <row r="321" spans="10:13" ht="15.75" customHeight="1" x14ac:dyDescent="0.2">
      <c r="J321" s="1"/>
      <c r="K321" s="1"/>
      <c r="L321" s="1"/>
      <c r="M321" s="1"/>
    </row>
    <row r="322" spans="10:13" ht="15.75" customHeight="1" x14ac:dyDescent="0.2">
      <c r="J322" s="1"/>
      <c r="K322" s="1"/>
      <c r="L322" s="1"/>
      <c r="M322" s="1"/>
    </row>
    <row r="323" spans="10:13" ht="15.75" customHeight="1" x14ac:dyDescent="0.2">
      <c r="J323" s="1"/>
      <c r="K323" s="1"/>
      <c r="L323" s="1"/>
      <c r="M323" s="1"/>
    </row>
    <row r="324" spans="10:13" ht="15.75" customHeight="1" x14ac:dyDescent="0.2">
      <c r="J324" s="1"/>
      <c r="K324" s="1"/>
      <c r="L324" s="1"/>
      <c r="M324" s="1"/>
    </row>
    <row r="325" spans="10:13" ht="15.75" customHeight="1" x14ac:dyDescent="0.2">
      <c r="J325" s="1"/>
      <c r="K325" s="1"/>
      <c r="L325" s="1"/>
      <c r="M325" s="1"/>
    </row>
    <row r="326" spans="10:13" ht="15.75" customHeight="1" x14ac:dyDescent="0.2">
      <c r="J326" s="1"/>
      <c r="K326" s="1"/>
      <c r="L326" s="1"/>
      <c r="M326" s="1"/>
    </row>
    <row r="327" spans="10:13" ht="15.75" customHeight="1" x14ac:dyDescent="0.2">
      <c r="J327" s="1"/>
      <c r="K327" s="1"/>
      <c r="L327" s="1"/>
      <c r="M327" s="1"/>
    </row>
    <row r="328" spans="10:13" ht="15.75" customHeight="1" x14ac:dyDescent="0.2">
      <c r="J328" s="1"/>
      <c r="K328" s="1"/>
      <c r="L328" s="1"/>
      <c r="M328" s="1"/>
    </row>
    <row r="329" spans="10:13" ht="15.75" customHeight="1" x14ac:dyDescent="0.2">
      <c r="J329" s="1"/>
      <c r="K329" s="1"/>
      <c r="L329" s="1"/>
      <c r="M329" s="1"/>
    </row>
    <row r="330" spans="10:13" ht="15.75" customHeight="1" x14ac:dyDescent="0.2">
      <c r="J330" s="1"/>
      <c r="K330" s="1"/>
      <c r="L330" s="1"/>
      <c r="M330" s="1"/>
    </row>
    <row r="331" spans="10:13" ht="15.75" customHeight="1" x14ac:dyDescent="0.2">
      <c r="J331" s="1"/>
      <c r="K331" s="1"/>
      <c r="L331" s="1"/>
      <c r="M331" s="1"/>
    </row>
    <row r="332" spans="10:13" ht="15.75" customHeight="1" x14ac:dyDescent="0.2">
      <c r="J332" s="1"/>
      <c r="K332" s="1"/>
      <c r="L332" s="1"/>
      <c r="M332" s="1"/>
    </row>
    <row r="333" spans="10:13" ht="15.75" customHeight="1" x14ac:dyDescent="0.2">
      <c r="J333" s="1"/>
      <c r="K333" s="1"/>
      <c r="L333" s="1"/>
      <c r="M333" s="1"/>
    </row>
    <row r="334" spans="10:13" ht="15.75" customHeight="1" x14ac:dyDescent="0.2">
      <c r="J334" s="1"/>
      <c r="K334" s="1"/>
      <c r="L334" s="1"/>
      <c r="M334" s="1"/>
    </row>
    <row r="335" spans="10:13" ht="15.75" customHeight="1" x14ac:dyDescent="0.2">
      <c r="J335" s="1"/>
      <c r="K335" s="1"/>
      <c r="L335" s="1"/>
      <c r="M335" s="1"/>
    </row>
    <row r="336" spans="10:13" ht="15.75" customHeight="1" x14ac:dyDescent="0.2">
      <c r="J336" s="1"/>
      <c r="K336" s="1"/>
      <c r="L336" s="1"/>
      <c r="M336" s="1"/>
    </row>
    <row r="337" spans="10:13" ht="15.75" customHeight="1" x14ac:dyDescent="0.2">
      <c r="J337" s="1"/>
      <c r="K337" s="1"/>
      <c r="L337" s="1"/>
      <c r="M337" s="1"/>
    </row>
    <row r="338" spans="10:13" ht="15.75" customHeight="1" x14ac:dyDescent="0.2">
      <c r="J338" s="1"/>
      <c r="K338" s="1"/>
      <c r="L338" s="1"/>
      <c r="M338" s="1"/>
    </row>
    <row r="339" spans="10:13" ht="15.75" customHeight="1" x14ac:dyDescent="0.2">
      <c r="J339" s="1"/>
      <c r="K339" s="1"/>
      <c r="L339" s="1"/>
      <c r="M339" s="1"/>
    </row>
    <row r="340" spans="10:13" ht="15.75" customHeight="1" x14ac:dyDescent="0.2">
      <c r="J340" s="1"/>
      <c r="K340" s="1"/>
      <c r="L340" s="1"/>
      <c r="M340" s="1"/>
    </row>
    <row r="341" spans="10:13" ht="15.75" customHeight="1" x14ac:dyDescent="0.2">
      <c r="J341" s="1"/>
      <c r="K341" s="1"/>
      <c r="L341" s="1"/>
      <c r="M341" s="1"/>
    </row>
    <row r="342" spans="10:13" ht="15.75" customHeight="1" x14ac:dyDescent="0.2">
      <c r="J342" s="1"/>
      <c r="K342" s="1"/>
      <c r="L342" s="1"/>
      <c r="M342" s="1"/>
    </row>
    <row r="343" spans="10:13" ht="15.75" customHeight="1" x14ac:dyDescent="0.2">
      <c r="J343" s="1"/>
      <c r="K343" s="1"/>
      <c r="L343" s="1"/>
      <c r="M343" s="1"/>
    </row>
    <row r="344" spans="10:13" ht="15.75" customHeight="1" x14ac:dyDescent="0.2">
      <c r="J344" s="1"/>
      <c r="K344" s="1"/>
      <c r="L344" s="1"/>
      <c r="M344" s="1"/>
    </row>
    <row r="345" spans="10:13" ht="15.75" customHeight="1" x14ac:dyDescent="0.2">
      <c r="J345" s="1"/>
      <c r="K345" s="1"/>
      <c r="L345" s="1"/>
      <c r="M345" s="1"/>
    </row>
    <row r="346" spans="10:13" ht="15.75" customHeight="1" x14ac:dyDescent="0.2">
      <c r="J346" s="1"/>
      <c r="K346" s="1"/>
      <c r="L346" s="1"/>
      <c r="M346" s="1"/>
    </row>
    <row r="347" spans="10:13" ht="15.75" customHeight="1" x14ac:dyDescent="0.2">
      <c r="J347" s="1"/>
      <c r="K347" s="1"/>
      <c r="L347" s="1"/>
      <c r="M347" s="1"/>
    </row>
    <row r="348" spans="10:13" ht="15.75" customHeight="1" x14ac:dyDescent="0.2">
      <c r="J348" s="1"/>
      <c r="K348" s="1"/>
      <c r="L348" s="1"/>
      <c r="M348" s="1"/>
    </row>
    <row r="349" spans="10:13" ht="15.75" customHeight="1" x14ac:dyDescent="0.2">
      <c r="J349" s="1"/>
      <c r="K349" s="1"/>
      <c r="L349" s="1"/>
      <c r="M349" s="1"/>
    </row>
    <row r="350" spans="10:13" ht="15.75" customHeight="1" x14ac:dyDescent="0.2">
      <c r="J350" s="1"/>
      <c r="K350" s="1"/>
      <c r="L350" s="1"/>
      <c r="M350" s="1"/>
    </row>
    <row r="351" spans="10:13" ht="15.75" customHeight="1" x14ac:dyDescent="0.2">
      <c r="J351" s="1"/>
      <c r="K351" s="1"/>
      <c r="L351" s="1"/>
      <c r="M351" s="1"/>
    </row>
    <row r="352" spans="10:13" ht="15.75" customHeight="1" x14ac:dyDescent="0.2">
      <c r="J352" s="1"/>
      <c r="K352" s="1"/>
      <c r="L352" s="1"/>
      <c r="M352" s="1"/>
    </row>
    <row r="353" spans="10:13" ht="15.75" customHeight="1" x14ac:dyDescent="0.2">
      <c r="J353" s="1"/>
      <c r="K353" s="1"/>
      <c r="L353" s="1"/>
      <c r="M353" s="1"/>
    </row>
    <row r="354" spans="10:13" ht="15.75" customHeight="1" x14ac:dyDescent="0.2">
      <c r="J354" s="1"/>
      <c r="K354" s="1"/>
      <c r="L354" s="1"/>
      <c r="M354" s="1"/>
    </row>
    <row r="355" spans="10:13" ht="15.75" customHeight="1" x14ac:dyDescent="0.2">
      <c r="J355" s="1"/>
      <c r="K355" s="1"/>
      <c r="L355" s="1"/>
      <c r="M355" s="1"/>
    </row>
    <row r="356" spans="10:13" ht="15.75" customHeight="1" x14ac:dyDescent="0.2">
      <c r="J356" s="1"/>
      <c r="K356" s="1"/>
      <c r="L356" s="1"/>
      <c r="M356" s="1"/>
    </row>
    <row r="357" spans="10:13" ht="15.75" customHeight="1" x14ac:dyDescent="0.2">
      <c r="J357" s="1"/>
      <c r="K357" s="1"/>
      <c r="L357" s="1"/>
      <c r="M357" s="1"/>
    </row>
    <row r="358" spans="10:13" ht="15.75" customHeight="1" x14ac:dyDescent="0.2">
      <c r="J358" s="1"/>
      <c r="K358" s="1"/>
      <c r="L358" s="1"/>
      <c r="M358" s="1"/>
    </row>
    <row r="359" spans="10:13" ht="15.75" customHeight="1" x14ac:dyDescent="0.2">
      <c r="J359" s="1"/>
      <c r="K359" s="1"/>
      <c r="L359" s="1"/>
      <c r="M359" s="1"/>
    </row>
    <row r="360" spans="10:13" ht="15.75" customHeight="1" x14ac:dyDescent="0.2">
      <c r="J360" s="1"/>
      <c r="K360" s="1"/>
      <c r="L360" s="1"/>
      <c r="M360" s="1"/>
    </row>
    <row r="361" spans="10:13" ht="15.75" customHeight="1" x14ac:dyDescent="0.2">
      <c r="J361" s="1"/>
      <c r="K361" s="1"/>
      <c r="L361" s="1"/>
      <c r="M361" s="1"/>
    </row>
    <row r="362" spans="10:13" ht="15.75" customHeight="1" x14ac:dyDescent="0.2">
      <c r="J362" s="1"/>
      <c r="K362" s="1"/>
      <c r="L362" s="1"/>
      <c r="M362" s="1"/>
    </row>
    <row r="363" spans="10:13" ht="15.75" customHeight="1" x14ac:dyDescent="0.2">
      <c r="J363" s="1"/>
      <c r="K363" s="1"/>
      <c r="L363" s="1"/>
      <c r="M363" s="1"/>
    </row>
    <row r="364" spans="10:13" ht="15.75" customHeight="1" x14ac:dyDescent="0.2">
      <c r="J364" s="1"/>
      <c r="K364" s="1"/>
      <c r="L364" s="1"/>
      <c r="M364" s="1"/>
    </row>
    <row r="365" spans="10:13" ht="15.75" customHeight="1" x14ac:dyDescent="0.2">
      <c r="J365" s="1"/>
      <c r="K365" s="1"/>
      <c r="L365" s="1"/>
      <c r="M365" s="1"/>
    </row>
    <row r="366" spans="10:13" ht="15.75" customHeight="1" x14ac:dyDescent="0.2">
      <c r="J366" s="1"/>
      <c r="K366" s="1"/>
      <c r="L366" s="1"/>
      <c r="M366" s="1"/>
    </row>
    <row r="367" spans="10:13" ht="15.75" customHeight="1" x14ac:dyDescent="0.2">
      <c r="J367" s="1"/>
      <c r="K367" s="1"/>
      <c r="L367" s="1"/>
      <c r="M367" s="1"/>
    </row>
    <row r="368" spans="10:13" ht="15.75" customHeight="1" x14ac:dyDescent="0.2">
      <c r="J368" s="1"/>
      <c r="K368" s="1"/>
      <c r="L368" s="1"/>
      <c r="M368" s="1"/>
    </row>
    <row r="369" spans="10:13" ht="15.75" customHeight="1" x14ac:dyDescent="0.2">
      <c r="J369" s="1"/>
      <c r="K369" s="1"/>
      <c r="L369" s="1"/>
      <c r="M369" s="1"/>
    </row>
    <row r="370" spans="10:13" ht="15.75" customHeight="1" x14ac:dyDescent="0.2">
      <c r="J370" s="1"/>
      <c r="K370" s="1"/>
      <c r="L370" s="1"/>
      <c r="M370" s="1"/>
    </row>
    <row r="371" spans="10:13" ht="15.75" customHeight="1" x14ac:dyDescent="0.2">
      <c r="J371" s="1"/>
      <c r="K371" s="1"/>
      <c r="L371" s="1"/>
      <c r="M371" s="1"/>
    </row>
    <row r="372" spans="10:13" ht="15.75" customHeight="1" x14ac:dyDescent="0.2">
      <c r="J372" s="1"/>
      <c r="K372" s="1"/>
      <c r="L372" s="1"/>
      <c r="M372" s="1"/>
    </row>
    <row r="373" spans="10:13" ht="15.75" customHeight="1" x14ac:dyDescent="0.2">
      <c r="J373" s="1"/>
      <c r="K373" s="1"/>
      <c r="L373" s="1"/>
      <c r="M373" s="1"/>
    </row>
    <row r="374" spans="10:13" ht="15.75" customHeight="1" x14ac:dyDescent="0.2">
      <c r="J374" s="1"/>
      <c r="K374" s="1"/>
      <c r="L374" s="1"/>
      <c r="M374" s="1"/>
    </row>
    <row r="375" spans="10:13" ht="15.75" customHeight="1" x14ac:dyDescent="0.2">
      <c r="J375" s="1"/>
      <c r="K375" s="1"/>
      <c r="L375" s="1"/>
      <c r="M375" s="1"/>
    </row>
    <row r="376" spans="10:13" ht="15.75" customHeight="1" x14ac:dyDescent="0.2">
      <c r="J376" s="1"/>
      <c r="K376" s="1"/>
      <c r="L376" s="1"/>
      <c r="M376" s="1"/>
    </row>
    <row r="377" spans="10:13" ht="15.75" customHeight="1" x14ac:dyDescent="0.2">
      <c r="J377" s="1"/>
      <c r="K377" s="1"/>
      <c r="L377" s="1"/>
      <c r="M377" s="1"/>
    </row>
    <row r="378" spans="10:13" ht="15.75" customHeight="1" x14ac:dyDescent="0.2">
      <c r="J378" s="1"/>
      <c r="K378" s="1"/>
      <c r="L378" s="1"/>
      <c r="M378" s="1"/>
    </row>
    <row r="379" spans="10:13" ht="15.75" customHeight="1" x14ac:dyDescent="0.2">
      <c r="J379" s="1"/>
      <c r="K379" s="1"/>
      <c r="L379" s="1"/>
      <c r="M379" s="1"/>
    </row>
    <row r="380" spans="10:13" ht="15.75" customHeight="1" x14ac:dyDescent="0.2">
      <c r="J380" s="1"/>
      <c r="K380" s="1"/>
      <c r="L380" s="1"/>
      <c r="M380" s="1"/>
    </row>
    <row r="381" spans="10:13" ht="15.75" customHeight="1" x14ac:dyDescent="0.2">
      <c r="J381" s="1"/>
      <c r="K381" s="1"/>
      <c r="L381" s="1"/>
      <c r="M381" s="1"/>
    </row>
    <row r="382" spans="10:13" ht="15.75" customHeight="1" x14ac:dyDescent="0.2">
      <c r="J382" s="1"/>
      <c r="K382" s="1"/>
      <c r="L382" s="1"/>
      <c r="M382" s="1"/>
    </row>
    <row r="383" spans="10:13" ht="15.75" customHeight="1" x14ac:dyDescent="0.2">
      <c r="J383" s="1"/>
      <c r="K383" s="1"/>
      <c r="L383" s="1"/>
      <c r="M383" s="1"/>
    </row>
    <row r="384" spans="10:13" ht="15.75" customHeight="1" x14ac:dyDescent="0.2">
      <c r="J384" s="1"/>
      <c r="K384" s="1"/>
      <c r="L384" s="1"/>
      <c r="M384" s="1"/>
    </row>
    <row r="385" spans="10:13" ht="15.75" customHeight="1" x14ac:dyDescent="0.2">
      <c r="J385" s="1"/>
      <c r="K385" s="1"/>
      <c r="L385" s="1"/>
      <c r="M385" s="1"/>
    </row>
    <row r="386" spans="10:13" ht="15.75" customHeight="1" x14ac:dyDescent="0.2">
      <c r="J386" s="1"/>
      <c r="K386" s="1"/>
      <c r="L386" s="1"/>
      <c r="M386" s="1"/>
    </row>
    <row r="387" spans="10:13" ht="15.75" customHeight="1" x14ac:dyDescent="0.2">
      <c r="J387" s="1"/>
      <c r="K387" s="1"/>
      <c r="L387" s="1"/>
      <c r="M387" s="1"/>
    </row>
    <row r="388" spans="10:13" ht="15.75" customHeight="1" x14ac:dyDescent="0.2">
      <c r="J388" s="1"/>
      <c r="K388" s="1"/>
      <c r="L388" s="1"/>
      <c r="M388" s="1"/>
    </row>
    <row r="389" spans="10:13" ht="15.75" customHeight="1" x14ac:dyDescent="0.2">
      <c r="J389" s="1"/>
      <c r="K389" s="1"/>
      <c r="L389" s="1"/>
      <c r="M389" s="1"/>
    </row>
    <row r="390" spans="10:13" ht="15.75" customHeight="1" x14ac:dyDescent="0.2">
      <c r="J390" s="1"/>
      <c r="K390" s="1"/>
      <c r="L390" s="1"/>
      <c r="M390" s="1"/>
    </row>
    <row r="391" spans="10:13" ht="15.75" customHeight="1" x14ac:dyDescent="0.2">
      <c r="J391" s="1"/>
      <c r="K391" s="1"/>
      <c r="L391" s="1"/>
      <c r="M391" s="1"/>
    </row>
    <row r="392" spans="10:13" ht="15.75" customHeight="1" x14ac:dyDescent="0.2">
      <c r="J392" s="1"/>
      <c r="K392" s="1"/>
      <c r="L392" s="1"/>
      <c r="M392" s="1"/>
    </row>
    <row r="393" spans="10:13" ht="15.75" customHeight="1" x14ac:dyDescent="0.2">
      <c r="J393" s="1"/>
      <c r="K393" s="1"/>
      <c r="L393" s="1"/>
      <c r="M393" s="1"/>
    </row>
    <row r="394" spans="10:13" ht="15.75" customHeight="1" x14ac:dyDescent="0.2">
      <c r="J394" s="1"/>
      <c r="K394" s="1"/>
      <c r="L394" s="1"/>
      <c r="M394" s="1"/>
    </row>
    <row r="395" spans="10:13" ht="15.75" customHeight="1" x14ac:dyDescent="0.2">
      <c r="J395" s="1"/>
      <c r="K395" s="1"/>
      <c r="L395" s="1"/>
      <c r="M395" s="1"/>
    </row>
    <row r="396" spans="10:13" ht="15.75" customHeight="1" x14ac:dyDescent="0.2">
      <c r="J396" s="1"/>
      <c r="K396" s="1"/>
      <c r="L396" s="1"/>
      <c r="M396" s="1"/>
    </row>
    <row r="397" spans="10:13" ht="15.75" customHeight="1" x14ac:dyDescent="0.2">
      <c r="J397" s="1"/>
      <c r="K397" s="1"/>
      <c r="L397" s="1"/>
      <c r="M397" s="1"/>
    </row>
    <row r="398" spans="10:13" ht="15.75" customHeight="1" x14ac:dyDescent="0.2">
      <c r="J398" s="1"/>
      <c r="K398" s="1"/>
      <c r="L398" s="1"/>
      <c r="M398" s="1"/>
    </row>
    <row r="399" spans="10:13" ht="15.75" customHeight="1" x14ac:dyDescent="0.2">
      <c r="J399" s="1"/>
      <c r="K399" s="1"/>
      <c r="L399" s="1"/>
      <c r="M399" s="1"/>
    </row>
    <row r="400" spans="10:13" ht="15.75" customHeight="1" x14ac:dyDescent="0.2">
      <c r="J400" s="1"/>
      <c r="K400" s="1"/>
      <c r="L400" s="1"/>
      <c r="M400" s="1"/>
    </row>
    <row r="401" spans="10:13" ht="15.75" customHeight="1" x14ac:dyDescent="0.2">
      <c r="J401" s="1"/>
      <c r="K401" s="1"/>
      <c r="L401" s="1"/>
      <c r="M401" s="1"/>
    </row>
    <row r="402" spans="10:13" ht="15.75" customHeight="1" x14ac:dyDescent="0.2">
      <c r="J402" s="1"/>
      <c r="K402" s="1"/>
      <c r="L402" s="1"/>
      <c r="M402" s="1"/>
    </row>
    <row r="403" spans="10:13" ht="15.75" customHeight="1" x14ac:dyDescent="0.2">
      <c r="J403" s="1"/>
      <c r="K403" s="1"/>
      <c r="L403" s="1"/>
      <c r="M403" s="1"/>
    </row>
    <row r="404" spans="10:13" ht="15.75" customHeight="1" x14ac:dyDescent="0.2">
      <c r="J404" s="1"/>
      <c r="K404" s="1"/>
      <c r="L404" s="1"/>
      <c r="M404" s="1"/>
    </row>
    <row r="405" spans="10:13" ht="15.75" customHeight="1" x14ac:dyDescent="0.2">
      <c r="J405" s="1"/>
      <c r="K405" s="1"/>
      <c r="L405" s="1"/>
      <c r="M405" s="1"/>
    </row>
    <row r="406" spans="10:13" ht="15.75" customHeight="1" x14ac:dyDescent="0.2">
      <c r="J406" s="1"/>
      <c r="K406" s="1"/>
      <c r="L406" s="1"/>
      <c r="M406" s="1"/>
    </row>
    <row r="407" spans="10:13" ht="15.75" customHeight="1" x14ac:dyDescent="0.2">
      <c r="J407" s="1"/>
      <c r="K407" s="1"/>
      <c r="L407" s="1"/>
      <c r="M407" s="1"/>
    </row>
    <row r="408" spans="10:13" ht="15.75" customHeight="1" x14ac:dyDescent="0.2">
      <c r="J408" s="1"/>
      <c r="K408" s="1"/>
      <c r="L408" s="1"/>
      <c r="M408" s="1"/>
    </row>
    <row r="409" spans="10:13" ht="15.75" customHeight="1" x14ac:dyDescent="0.2">
      <c r="J409" s="1"/>
      <c r="K409" s="1"/>
      <c r="L409" s="1"/>
      <c r="M409" s="1"/>
    </row>
    <row r="410" spans="10:13" ht="15.75" customHeight="1" x14ac:dyDescent="0.2">
      <c r="J410" s="1"/>
      <c r="K410" s="1"/>
      <c r="L410" s="1"/>
      <c r="M410" s="1"/>
    </row>
    <row r="411" spans="10:13" ht="15.75" customHeight="1" x14ac:dyDescent="0.2">
      <c r="J411" s="1"/>
      <c r="K411" s="1"/>
      <c r="L411" s="1"/>
      <c r="M411" s="1"/>
    </row>
    <row r="412" spans="10:13" ht="15.75" customHeight="1" x14ac:dyDescent="0.2">
      <c r="J412" s="1"/>
      <c r="K412" s="1"/>
      <c r="L412" s="1"/>
      <c r="M412" s="1"/>
    </row>
    <row r="413" spans="10:13" ht="15.75" customHeight="1" x14ac:dyDescent="0.2">
      <c r="J413" s="1"/>
      <c r="K413" s="1"/>
      <c r="L413" s="1"/>
      <c r="M413" s="1"/>
    </row>
    <row r="414" spans="10:13" ht="15.75" customHeight="1" x14ac:dyDescent="0.2">
      <c r="J414" s="1"/>
      <c r="K414" s="1"/>
      <c r="L414" s="1"/>
      <c r="M414" s="1"/>
    </row>
    <row r="415" spans="10:13" ht="15.75" customHeight="1" x14ac:dyDescent="0.2">
      <c r="J415" s="1"/>
      <c r="K415" s="1"/>
      <c r="L415" s="1"/>
      <c r="M415" s="1"/>
    </row>
    <row r="416" spans="10:13" ht="15.75" customHeight="1" x14ac:dyDescent="0.2">
      <c r="J416" s="1"/>
      <c r="K416" s="1"/>
      <c r="L416" s="1"/>
      <c r="M416" s="1"/>
    </row>
    <row r="417" spans="10:13" ht="15.75" customHeight="1" x14ac:dyDescent="0.2">
      <c r="J417" s="1"/>
      <c r="K417" s="1"/>
      <c r="L417" s="1"/>
      <c r="M417" s="1"/>
    </row>
    <row r="418" spans="10:13" ht="15.75" customHeight="1" x14ac:dyDescent="0.2">
      <c r="J418" s="1"/>
      <c r="K418" s="1"/>
      <c r="L418" s="1"/>
      <c r="M418" s="1"/>
    </row>
    <row r="419" spans="10:13" ht="15.75" customHeight="1" x14ac:dyDescent="0.2">
      <c r="J419" s="1"/>
      <c r="K419" s="1"/>
      <c r="L419" s="1"/>
      <c r="M419" s="1"/>
    </row>
    <row r="420" spans="10:13" ht="15.75" customHeight="1" x14ac:dyDescent="0.2">
      <c r="J420" s="1"/>
      <c r="K420" s="1"/>
      <c r="L420" s="1"/>
      <c r="M420" s="1"/>
    </row>
    <row r="421" spans="10:13" ht="15.75" customHeight="1" x14ac:dyDescent="0.2">
      <c r="J421" s="1"/>
      <c r="K421" s="1"/>
      <c r="L421" s="1"/>
      <c r="M421" s="1"/>
    </row>
    <row r="422" spans="10:13" ht="15.75" customHeight="1" x14ac:dyDescent="0.2">
      <c r="J422" s="1"/>
      <c r="K422" s="1"/>
      <c r="L422" s="1"/>
      <c r="M422" s="1"/>
    </row>
    <row r="423" spans="10:13" ht="15.75" customHeight="1" x14ac:dyDescent="0.2">
      <c r="J423" s="1"/>
      <c r="K423" s="1"/>
      <c r="L423" s="1"/>
      <c r="M423" s="1"/>
    </row>
    <row r="424" spans="10:13" ht="15.75" customHeight="1" x14ac:dyDescent="0.2">
      <c r="J424" s="1"/>
      <c r="K424" s="1"/>
      <c r="L424" s="1"/>
      <c r="M424" s="1"/>
    </row>
    <row r="425" spans="10:13" ht="15.75" customHeight="1" x14ac:dyDescent="0.2">
      <c r="J425" s="1"/>
      <c r="K425" s="1"/>
      <c r="L425" s="1"/>
      <c r="M425" s="1"/>
    </row>
    <row r="426" spans="10:13" ht="15.75" customHeight="1" x14ac:dyDescent="0.2">
      <c r="J426" s="1"/>
      <c r="K426" s="1"/>
      <c r="L426" s="1"/>
      <c r="M426" s="1"/>
    </row>
    <row r="427" spans="10:13" ht="15.75" customHeight="1" x14ac:dyDescent="0.2">
      <c r="J427" s="1"/>
      <c r="K427" s="1"/>
      <c r="L427" s="1"/>
      <c r="M427" s="1"/>
    </row>
    <row r="428" spans="10:13" ht="15.75" customHeight="1" x14ac:dyDescent="0.2">
      <c r="J428" s="1"/>
      <c r="K428" s="1"/>
      <c r="L428" s="1"/>
      <c r="M428" s="1"/>
    </row>
    <row r="429" spans="10:13" ht="15.75" customHeight="1" x14ac:dyDescent="0.2">
      <c r="J429" s="1"/>
      <c r="K429" s="1"/>
      <c r="L429" s="1"/>
      <c r="M429" s="1"/>
    </row>
    <row r="430" spans="10:13" ht="15.75" customHeight="1" x14ac:dyDescent="0.2">
      <c r="J430" s="1"/>
      <c r="K430" s="1"/>
      <c r="L430" s="1"/>
      <c r="M430" s="1"/>
    </row>
    <row r="431" spans="10:13" ht="15.75" customHeight="1" x14ac:dyDescent="0.2">
      <c r="J431" s="1"/>
      <c r="K431" s="1"/>
      <c r="L431" s="1"/>
      <c r="M431" s="1"/>
    </row>
    <row r="432" spans="10:13" ht="15.75" customHeight="1" x14ac:dyDescent="0.2">
      <c r="J432" s="1"/>
      <c r="K432" s="1"/>
      <c r="L432" s="1"/>
      <c r="M432" s="1"/>
    </row>
    <row r="433" spans="10:13" ht="15.75" customHeight="1" x14ac:dyDescent="0.2">
      <c r="J433" s="1"/>
      <c r="K433" s="1"/>
      <c r="L433" s="1"/>
      <c r="M433" s="1"/>
    </row>
    <row r="434" spans="10:13" ht="15.75" customHeight="1" x14ac:dyDescent="0.2">
      <c r="J434" s="1"/>
      <c r="K434" s="1"/>
      <c r="L434" s="1"/>
      <c r="M434" s="1"/>
    </row>
    <row r="435" spans="10:13" ht="15.75" customHeight="1" x14ac:dyDescent="0.2">
      <c r="J435" s="1"/>
      <c r="K435" s="1"/>
      <c r="L435" s="1"/>
      <c r="M435" s="1"/>
    </row>
    <row r="436" spans="10:13" ht="15.75" customHeight="1" x14ac:dyDescent="0.2">
      <c r="J436" s="1"/>
      <c r="K436" s="1"/>
      <c r="L436" s="1"/>
      <c r="M436" s="1"/>
    </row>
    <row r="437" spans="10:13" ht="15.75" customHeight="1" x14ac:dyDescent="0.2">
      <c r="J437" s="1"/>
      <c r="K437" s="1"/>
      <c r="L437" s="1"/>
      <c r="M437" s="1"/>
    </row>
    <row r="438" spans="10:13" ht="15.75" customHeight="1" x14ac:dyDescent="0.2">
      <c r="J438" s="1"/>
      <c r="K438" s="1"/>
      <c r="L438" s="1"/>
      <c r="M438" s="1"/>
    </row>
    <row r="439" spans="10:13" ht="15.75" customHeight="1" x14ac:dyDescent="0.2">
      <c r="J439" s="1"/>
      <c r="K439" s="1"/>
      <c r="L439" s="1"/>
      <c r="M439" s="1"/>
    </row>
    <row r="440" spans="10:13" ht="15.75" customHeight="1" x14ac:dyDescent="0.2">
      <c r="J440" s="1"/>
      <c r="K440" s="1"/>
      <c r="L440" s="1"/>
      <c r="M440" s="1"/>
    </row>
    <row r="441" spans="10:13" ht="15.75" customHeight="1" x14ac:dyDescent="0.2">
      <c r="J441" s="1"/>
      <c r="K441" s="1"/>
      <c r="L441" s="1"/>
      <c r="M441" s="1"/>
    </row>
    <row r="442" spans="10:13" ht="15.75" customHeight="1" x14ac:dyDescent="0.2">
      <c r="J442" s="1"/>
      <c r="K442" s="1"/>
      <c r="L442" s="1"/>
      <c r="M442" s="1"/>
    </row>
    <row r="443" spans="10:13" ht="15.75" customHeight="1" x14ac:dyDescent="0.2">
      <c r="J443" s="1"/>
      <c r="K443" s="1"/>
      <c r="L443" s="1"/>
      <c r="M443" s="1"/>
    </row>
    <row r="444" spans="10:13" ht="15.75" customHeight="1" x14ac:dyDescent="0.2">
      <c r="J444" s="1"/>
      <c r="K444" s="1"/>
      <c r="L444" s="1"/>
      <c r="M444" s="1"/>
    </row>
    <row r="445" spans="10:13" ht="15.75" customHeight="1" x14ac:dyDescent="0.2">
      <c r="J445" s="1"/>
      <c r="K445" s="1"/>
      <c r="L445" s="1"/>
      <c r="M445" s="1"/>
    </row>
    <row r="446" spans="10:13" ht="15.75" customHeight="1" x14ac:dyDescent="0.2">
      <c r="J446" s="1"/>
      <c r="K446" s="1"/>
      <c r="L446" s="1"/>
      <c r="M446" s="1"/>
    </row>
    <row r="447" spans="10:13" ht="15.75" customHeight="1" x14ac:dyDescent="0.2">
      <c r="J447" s="1"/>
      <c r="K447" s="1"/>
      <c r="L447" s="1"/>
      <c r="M447" s="1"/>
    </row>
    <row r="448" spans="10:13" ht="15.75" customHeight="1" x14ac:dyDescent="0.2">
      <c r="J448" s="1"/>
      <c r="K448" s="1"/>
      <c r="L448" s="1"/>
      <c r="M448" s="1"/>
    </row>
    <row r="449" spans="10:13" ht="15.75" customHeight="1" x14ac:dyDescent="0.2">
      <c r="J449" s="1"/>
      <c r="K449" s="1"/>
      <c r="L449" s="1"/>
      <c r="M449" s="1"/>
    </row>
    <row r="450" spans="10:13" ht="15.75" customHeight="1" x14ac:dyDescent="0.2">
      <c r="J450" s="1"/>
      <c r="K450" s="1"/>
      <c r="L450" s="1"/>
      <c r="M450" s="1"/>
    </row>
    <row r="451" spans="10:13" ht="15.75" customHeight="1" x14ac:dyDescent="0.2">
      <c r="J451" s="1"/>
      <c r="K451" s="1"/>
      <c r="L451" s="1"/>
      <c r="M451" s="1"/>
    </row>
    <row r="452" spans="10:13" ht="15.75" customHeight="1" x14ac:dyDescent="0.2">
      <c r="J452" s="1"/>
      <c r="K452" s="1"/>
      <c r="L452" s="1"/>
      <c r="M452" s="1"/>
    </row>
    <row r="453" spans="10:13" ht="15.75" customHeight="1" x14ac:dyDescent="0.2">
      <c r="J453" s="1"/>
      <c r="K453" s="1"/>
      <c r="L453" s="1"/>
      <c r="M453" s="1"/>
    </row>
    <row r="454" spans="10:13" ht="15.75" customHeight="1" x14ac:dyDescent="0.2">
      <c r="J454" s="1"/>
      <c r="K454" s="1"/>
      <c r="L454" s="1"/>
      <c r="M454" s="1"/>
    </row>
    <row r="455" spans="10:13" ht="15.75" customHeight="1" x14ac:dyDescent="0.2">
      <c r="J455" s="1"/>
      <c r="K455" s="1"/>
      <c r="L455" s="1"/>
      <c r="M455" s="1"/>
    </row>
    <row r="456" spans="10:13" ht="15.75" customHeight="1" x14ac:dyDescent="0.2">
      <c r="J456" s="1"/>
      <c r="K456" s="1"/>
      <c r="L456" s="1"/>
      <c r="M456" s="1"/>
    </row>
    <row r="457" spans="10:13" ht="15.75" customHeight="1" x14ac:dyDescent="0.2">
      <c r="J457" s="1"/>
      <c r="K457" s="1"/>
      <c r="L457" s="1"/>
      <c r="M457" s="1"/>
    </row>
    <row r="458" spans="10:13" ht="15.75" customHeight="1" x14ac:dyDescent="0.2">
      <c r="J458" s="1"/>
      <c r="K458" s="1"/>
      <c r="L458" s="1"/>
      <c r="M458" s="1"/>
    </row>
    <row r="459" spans="10:13" ht="15.75" customHeight="1" x14ac:dyDescent="0.2">
      <c r="J459" s="1"/>
      <c r="K459" s="1"/>
      <c r="L459" s="1"/>
      <c r="M459" s="1"/>
    </row>
    <row r="460" spans="10:13" ht="15.75" customHeight="1" x14ac:dyDescent="0.2">
      <c r="J460" s="1"/>
      <c r="K460" s="1"/>
      <c r="L460" s="1"/>
      <c r="M460" s="1"/>
    </row>
    <row r="461" spans="10:13" ht="15.75" customHeight="1" x14ac:dyDescent="0.2">
      <c r="J461" s="1"/>
      <c r="K461" s="1"/>
      <c r="L461" s="1"/>
      <c r="M461" s="1"/>
    </row>
    <row r="462" spans="10:13" ht="15.75" customHeight="1" x14ac:dyDescent="0.2">
      <c r="J462" s="1"/>
      <c r="K462" s="1"/>
      <c r="L462" s="1"/>
      <c r="M462" s="1"/>
    </row>
    <row r="463" spans="10:13" ht="15.75" customHeight="1" x14ac:dyDescent="0.2">
      <c r="J463" s="1"/>
      <c r="K463" s="1"/>
      <c r="L463" s="1"/>
      <c r="M463" s="1"/>
    </row>
    <row r="464" spans="10:13" ht="15.75" customHeight="1" x14ac:dyDescent="0.2">
      <c r="J464" s="1"/>
      <c r="K464" s="1"/>
      <c r="L464" s="1"/>
      <c r="M464" s="1"/>
    </row>
    <row r="465" spans="10:13" ht="15.75" customHeight="1" x14ac:dyDescent="0.2">
      <c r="J465" s="1"/>
      <c r="K465" s="1"/>
      <c r="L465" s="1"/>
      <c r="M465" s="1"/>
    </row>
    <row r="466" spans="10:13" ht="15.75" customHeight="1" x14ac:dyDescent="0.2">
      <c r="J466" s="1"/>
      <c r="K466" s="1"/>
      <c r="L466" s="1"/>
      <c r="M466" s="1"/>
    </row>
    <row r="467" spans="10:13" ht="15.75" customHeight="1" x14ac:dyDescent="0.2">
      <c r="J467" s="1"/>
      <c r="K467" s="1"/>
      <c r="L467" s="1"/>
      <c r="M467" s="1"/>
    </row>
    <row r="468" spans="10:13" ht="15.75" customHeight="1" x14ac:dyDescent="0.2">
      <c r="J468" s="1"/>
      <c r="K468" s="1"/>
      <c r="L468" s="1"/>
      <c r="M468" s="1"/>
    </row>
    <row r="469" spans="10:13" ht="15.75" customHeight="1" x14ac:dyDescent="0.2">
      <c r="J469" s="1"/>
      <c r="K469" s="1"/>
      <c r="L469" s="1"/>
      <c r="M469" s="1"/>
    </row>
    <row r="470" spans="10:13" ht="15.75" customHeight="1" x14ac:dyDescent="0.2">
      <c r="J470" s="1"/>
      <c r="K470" s="1"/>
      <c r="L470" s="1"/>
      <c r="M470" s="1"/>
    </row>
    <row r="471" spans="10:13" ht="15.75" customHeight="1" x14ac:dyDescent="0.2">
      <c r="J471" s="1"/>
      <c r="K471" s="1"/>
      <c r="L471" s="1"/>
      <c r="M471" s="1"/>
    </row>
    <row r="472" spans="10:13" ht="15.75" customHeight="1" x14ac:dyDescent="0.2">
      <c r="J472" s="1"/>
      <c r="K472" s="1"/>
      <c r="L472" s="1"/>
      <c r="M472" s="1"/>
    </row>
    <row r="473" spans="10:13" ht="15.75" customHeight="1" x14ac:dyDescent="0.2">
      <c r="J473" s="1"/>
      <c r="K473" s="1"/>
      <c r="L473" s="1"/>
      <c r="M473" s="1"/>
    </row>
    <row r="474" spans="10:13" ht="15.75" customHeight="1" x14ac:dyDescent="0.2">
      <c r="J474" s="1"/>
      <c r="K474" s="1"/>
      <c r="L474" s="1"/>
      <c r="M474" s="1"/>
    </row>
    <row r="475" spans="10:13" ht="15.75" customHeight="1" x14ac:dyDescent="0.2">
      <c r="J475" s="1"/>
      <c r="K475" s="1"/>
      <c r="L475" s="1"/>
      <c r="M475" s="1"/>
    </row>
    <row r="476" spans="10:13" ht="15.75" customHeight="1" x14ac:dyDescent="0.2">
      <c r="J476" s="1"/>
      <c r="K476" s="1"/>
      <c r="L476" s="1"/>
      <c r="M476" s="1"/>
    </row>
    <row r="477" spans="10:13" ht="15.75" customHeight="1" x14ac:dyDescent="0.2">
      <c r="J477" s="1"/>
      <c r="K477" s="1"/>
      <c r="L477" s="1"/>
      <c r="M477" s="1"/>
    </row>
    <row r="478" spans="10:13" ht="15.75" customHeight="1" x14ac:dyDescent="0.2">
      <c r="J478" s="1"/>
      <c r="K478" s="1"/>
      <c r="L478" s="1"/>
      <c r="M478" s="1"/>
    </row>
    <row r="479" spans="10:13" ht="15.75" customHeight="1" x14ac:dyDescent="0.2">
      <c r="J479" s="1"/>
      <c r="K479" s="1"/>
      <c r="L479" s="1"/>
      <c r="M479" s="1"/>
    </row>
    <row r="480" spans="10:13" ht="15.75" customHeight="1" x14ac:dyDescent="0.2">
      <c r="J480" s="1"/>
      <c r="K480" s="1"/>
      <c r="L480" s="1"/>
      <c r="M480" s="1"/>
    </row>
    <row r="481" spans="10:13" ht="15.75" customHeight="1" x14ac:dyDescent="0.2">
      <c r="J481" s="1"/>
      <c r="K481" s="1"/>
      <c r="L481" s="1"/>
      <c r="M481" s="1"/>
    </row>
    <row r="482" spans="10:13" ht="15.75" customHeight="1" x14ac:dyDescent="0.2">
      <c r="J482" s="1"/>
      <c r="K482" s="1"/>
      <c r="L482" s="1"/>
      <c r="M482" s="1"/>
    </row>
    <row r="483" spans="10:13" ht="15.75" customHeight="1" x14ac:dyDescent="0.2">
      <c r="J483" s="1"/>
      <c r="K483" s="1"/>
      <c r="L483" s="1"/>
      <c r="M483" s="1"/>
    </row>
    <row r="484" spans="10:13" ht="15.75" customHeight="1" x14ac:dyDescent="0.2">
      <c r="J484" s="1"/>
      <c r="K484" s="1"/>
      <c r="L484" s="1"/>
      <c r="M484" s="1"/>
    </row>
    <row r="485" spans="10:13" ht="15.75" customHeight="1" x14ac:dyDescent="0.2">
      <c r="J485" s="1"/>
      <c r="K485" s="1"/>
      <c r="L485" s="1"/>
      <c r="M485" s="1"/>
    </row>
    <row r="486" spans="10:13" ht="15.75" customHeight="1" x14ac:dyDescent="0.2">
      <c r="J486" s="1"/>
      <c r="K486" s="1"/>
      <c r="L486" s="1"/>
      <c r="M486" s="1"/>
    </row>
    <row r="487" spans="10:13" ht="15.75" customHeight="1" x14ac:dyDescent="0.2">
      <c r="J487" s="1"/>
      <c r="K487" s="1"/>
      <c r="L487" s="1"/>
      <c r="M487" s="1"/>
    </row>
    <row r="488" spans="10:13" ht="15.75" customHeight="1" x14ac:dyDescent="0.2">
      <c r="J488" s="1"/>
      <c r="K488" s="1"/>
      <c r="L488" s="1"/>
      <c r="M488" s="1"/>
    </row>
    <row r="489" spans="10:13" ht="15.75" customHeight="1" x14ac:dyDescent="0.2">
      <c r="J489" s="1"/>
      <c r="K489" s="1"/>
      <c r="L489" s="1"/>
      <c r="M489" s="1"/>
    </row>
    <row r="490" spans="10:13" ht="15.75" customHeight="1" x14ac:dyDescent="0.2">
      <c r="J490" s="1"/>
      <c r="K490" s="1"/>
      <c r="L490" s="1"/>
      <c r="M490" s="1"/>
    </row>
    <row r="491" spans="10:13" ht="15.75" customHeight="1" x14ac:dyDescent="0.2">
      <c r="J491" s="1"/>
      <c r="K491" s="1"/>
      <c r="L491" s="1"/>
      <c r="M491" s="1"/>
    </row>
    <row r="492" spans="10:13" ht="15.75" customHeight="1" x14ac:dyDescent="0.2">
      <c r="J492" s="1"/>
      <c r="K492" s="1"/>
      <c r="L492" s="1"/>
      <c r="M492" s="1"/>
    </row>
    <row r="493" spans="10:13" ht="15.75" customHeight="1" x14ac:dyDescent="0.2">
      <c r="J493" s="1"/>
      <c r="K493" s="1"/>
      <c r="L493" s="1"/>
      <c r="M493" s="1"/>
    </row>
    <row r="494" spans="10:13" ht="15.75" customHeight="1" x14ac:dyDescent="0.2">
      <c r="J494" s="1"/>
      <c r="K494" s="1"/>
      <c r="L494" s="1"/>
      <c r="M494" s="1"/>
    </row>
    <row r="495" spans="10:13" ht="15.75" customHeight="1" x14ac:dyDescent="0.2">
      <c r="J495" s="1"/>
      <c r="K495" s="1"/>
      <c r="L495" s="1"/>
      <c r="M495" s="1"/>
    </row>
    <row r="496" spans="10:13" ht="15.75" customHeight="1" x14ac:dyDescent="0.2">
      <c r="J496" s="1"/>
      <c r="K496" s="1"/>
      <c r="L496" s="1"/>
      <c r="M496" s="1"/>
    </row>
    <row r="497" spans="10:13" ht="15.75" customHeight="1" x14ac:dyDescent="0.2">
      <c r="J497" s="1"/>
      <c r="K497" s="1"/>
      <c r="L497" s="1"/>
      <c r="M497" s="1"/>
    </row>
    <row r="498" spans="10:13" ht="15.75" customHeight="1" x14ac:dyDescent="0.2">
      <c r="J498" s="1"/>
      <c r="K498" s="1"/>
      <c r="L498" s="1"/>
      <c r="M498" s="1"/>
    </row>
    <row r="499" spans="10:13" ht="15.75" customHeight="1" x14ac:dyDescent="0.2">
      <c r="J499" s="1"/>
      <c r="K499" s="1"/>
      <c r="L499" s="1"/>
      <c r="M499" s="1"/>
    </row>
    <row r="500" spans="10:13" ht="15.75" customHeight="1" x14ac:dyDescent="0.2">
      <c r="J500" s="1"/>
      <c r="K500" s="1"/>
      <c r="L500" s="1"/>
      <c r="M500" s="1"/>
    </row>
    <row r="501" spans="10:13" ht="15.75" customHeight="1" x14ac:dyDescent="0.2">
      <c r="J501" s="1"/>
      <c r="K501" s="1"/>
      <c r="L501" s="1"/>
      <c r="M501" s="1"/>
    </row>
    <row r="502" spans="10:13" ht="15.75" customHeight="1" x14ac:dyDescent="0.2">
      <c r="J502" s="1"/>
      <c r="K502" s="1"/>
      <c r="L502" s="1"/>
      <c r="M502" s="1"/>
    </row>
    <row r="503" spans="10:13" ht="15.75" customHeight="1" x14ac:dyDescent="0.2">
      <c r="J503" s="1"/>
      <c r="K503" s="1"/>
      <c r="L503" s="1"/>
      <c r="M503" s="1"/>
    </row>
    <row r="504" spans="10:13" ht="15.75" customHeight="1" x14ac:dyDescent="0.2">
      <c r="J504" s="1"/>
      <c r="K504" s="1"/>
      <c r="L504" s="1"/>
      <c r="M504" s="1"/>
    </row>
    <row r="505" spans="10:13" ht="15.75" customHeight="1" x14ac:dyDescent="0.2">
      <c r="J505" s="1"/>
      <c r="K505" s="1"/>
      <c r="L505" s="1"/>
      <c r="M505" s="1"/>
    </row>
    <row r="506" spans="10:13" ht="15.75" customHeight="1" x14ac:dyDescent="0.2">
      <c r="J506" s="1"/>
      <c r="K506" s="1"/>
      <c r="L506" s="1"/>
      <c r="M506" s="1"/>
    </row>
    <row r="507" spans="10:13" ht="15.75" customHeight="1" x14ac:dyDescent="0.2">
      <c r="J507" s="1"/>
      <c r="K507" s="1"/>
      <c r="L507" s="1"/>
      <c r="M507" s="1"/>
    </row>
    <row r="508" spans="10:13" ht="15.75" customHeight="1" x14ac:dyDescent="0.2">
      <c r="J508" s="1"/>
      <c r="K508" s="1"/>
      <c r="L508" s="1"/>
      <c r="M508" s="1"/>
    </row>
    <row r="509" spans="10:13" ht="15.75" customHeight="1" x14ac:dyDescent="0.2">
      <c r="J509" s="1"/>
      <c r="K509" s="1"/>
      <c r="L509" s="1"/>
      <c r="M509" s="1"/>
    </row>
    <row r="510" spans="10:13" ht="15.75" customHeight="1" x14ac:dyDescent="0.2">
      <c r="J510" s="1"/>
      <c r="K510" s="1"/>
      <c r="L510" s="1"/>
      <c r="M510" s="1"/>
    </row>
    <row r="511" spans="10:13" ht="15.75" customHeight="1" x14ac:dyDescent="0.2">
      <c r="J511" s="1"/>
      <c r="K511" s="1"/>
      <c r="L511" s="1"/>
      <c r="M511" s="1"/>
    </row>
    <row r="512" spans="10:13" ht="15.75" customHeight="1" x14ac:dyDescent="0.2">
      <c r="J512" s="1"/>
      <c r="K512" s="1"/>
      <c r="L512" s="1"/>
      <c r="M512" s="1"/>
    </row>
    <row r="513" spans="10:13" ht="15.75" customHeight="1" x14ac:dyDescent="0.2">
      <c r="J513" s="1"/>
      <c r="K513" s="1"/>
      <c r="L513" s="1"/>
      <c r="M513" s="1"/>
    </row>
    <row r="514" spans="10:13" ht="15.75" customHeight="1" x14ac:dyDescent="0.2">
      <c r="J514" s="1"/>
      <c r="K514" s="1"/>
      <c r="L514" s="1"/>
      <c r="M514" s="1"/>
    </row>
    <row r="515" spans="10:13" ht="15.75" customHeight="1" x14ac:dyDescent="0.2">
      <c r="J515" s="1"/>
      <c r="K515" s="1"/>
      <c r="L515" s="1"/>
      <c r="M515" s="1"/>
    </row>
    <row r="516" spans="10:13" ht="15.75" customHeight="1" x14ac:dyDescent="0.2">
      <c r="J516" s="1"/>
      <c r="K516" s="1"/>
      <c r="L516" s="1"/>
      <c r="M516" s="1"/>
    </row>
    <row r="517" spans="10:13" ht="15.75" customHeight="1" x14ac:dyDescent="0.2">
      <c r="J517" s="1"/>
      <c r="K517" s="1"/>
      <c r="L517" s="1"/>
      <c r="M517" s="1"/>
    </row>
    <row r="518" spans="10:13" ht="15.75" customHeight="1" x14ac:dyDescent="0.2">
      <c r="J518" s="1"/>
      <c r="K518" s="1"/>
      <c r="L518" s="1"/>
      <c r="M518" s="1"/>
    </row>
    <row r="519" spans="10:13" ht="15.75" customHeight="1" x14ac:dyDescent="0.2">
      <c r="J519" s="1"/>
      <c r="K519" s="1"/>
      <c r="L519" s="1"/>
      <c r="M519" s="1"/>
    </row>
    <row r="520" spans="10:13" ht="15.75" customHeight="1" x14ac:dyDescent="0.2">
      <c r="J520" s="1"/>
      <c r="K520" s="1"/>
      <c r="L520" s="1"/>
      <c r="M520" s="1"/>
    </row>
    <row r="521" spans="10:13" ht="15.75" customHeight="1" x14ac:dyDescent="0.2">
      <c r="J521" s="1"/>
      <c r="K521" s="1"/>
      <c r="L521" s="1"/>
      <c r="M521" s="1"/>
    </row>
    <row r="522" spans="10:13" ht="15.75" customHeight="1" x14ac:dyDescent="0.2">
      <c r="J522" s="1"/>
      <c r="K522" s="1"/>
      <c r="L522" s="1"/>
      <c r="M522" s="1"/>
    </row>
    <row r="523" spans="10:13" ht="15.75" customHeight="1" x14ac:dyDescent="0.2">
      <c r="J523" s="1"/>
      <c r="K523" s="1"/>
      <c r="L523" s="1"/>
      <c r="M523" s="1"/>
    </row>
    <row r="524" spans="10:13" ht="15.75" customHeight="1" x14ac:dyDescent="0.2">
      <c r="J524" s="1"/>
      <c r="K524" s="1"/>
      <c r="L524" s="1"/>
      <c r="M524" s="1"/>
    </row>
    <row r="525" spans="10:13" ht="15.75" customHeight="1" x14ac:dyDescent="0.2">
      <c r="J525" s="1"/>
      <c r="K525" s="1"/>
      <c r="L525" s="1"/>
      <c r="M525" s="1"/>
    </row>
    <row r="526" spans="10:13" ht="15.75" customHeight="1" x14ac:dyDescent="0.2">
      <c r="J526" s="1"/>
      <c r="K526" s="1"/>
      <c r="L526" s="1"/>
      <c r="M526" s="1"/>
    </row>
    <row r="527" spans="10:13" ht="15.75" customHeight="1" x14ac:dyDescent="0.2">
      <c r="J527" s="1"/>
      <c r="K527" s="1"/>
      <c r="L527" s="1"/>
      <c r="M527" s="1"/>
    </row>
    <row r="528" spans="10:13" ht="15.75" customHeight="1" x14ac:dyDescent="0.2">
      <c r="J528" s="1"/>
      <c r="K528" s="1"/>
      <c r="L528" s="1"/>
      <c r="M528" s="1"/>
    </row>
    <row r="529" spans="10:13" ht="15.75" customHeight="1" x14ac:dyDescent="0.2">
      <c r="J529" s="1"/>
      <c r="K529" s="1"/>
      <c r="L529" s="1"/>
      <c r="M529" s="1"/>
    </row>
    <row r="530" spans="10:13" ht="15.75" customHeight="1" x14ac:dyDescent="0.2">
      <c r="J530" s="1"/>
      <c r="K530" s="1"/>
      <c r="L530" s="1"/>
      <c r="M530" s="1"/>
    </row>
    <row r="531" spans="10:13" ht="15.75" customHeight="1" x14ac:dyDescent="0.2">
      <c r="J531" s="1"/>
      <c r="K531" s="1"/>
      <c r="L531" s="1"/>
      <c r="M531" s="1"/>
    </row>
    <row r="532" spans="10:13" ht="15.75" customHeight="1" x14ac:dyDescent="0.2">
      <c r="J532" s="1"/>
      <c r="K532" s="1"/>
      <c r="L532" s="1"/>
      <c r="M532" s="1"/>
    </row>
    <row r="533" spans="10:13" ht="15.75" customHeight="1" x14ac:dyDescent="0.2">
      <c r="J533" s="1"/>
      <c r="K533" s="1"/>
      <c r="L533" s="1"/>
      <c r="M533" s="1"/>
    </row>
    <row r="534" spans="10:13" ht="15.75" customHeight="1" x14ac:dyDescent="0.2">
      <c r="J534" s="1"/>
      <c r="K534" s="1"/>
      <c r="L534" s="1"/>
      <c r="M534" s="1"/>
    </row>
    <row r="535" spans="10:13" ht="15.75" customHeight="1" x14ac:dyDescent="0.2">
      <c r="J535" s="1"/>
      <c r="K535" s="1"/>
      <c r="L535" s="1"/>
      <c r="M535" s="1"/>
    </row>
    <row r="536" spans="10:13" ht="15.75" customHeight="1" x14ac:dyDescent="0.2">
      <c r="J536" s="1"/>
      <c r="K536" s="1"/>
      <c r="L536" s="1"/>
      <c r="M536" s="1"/>
    </row>
    <row r="537" spans="10:13" ht="15.75" customHeight="1" x14ac:dyDescent="0.2">
      <c r="J537" s="1"/>
      <c r="K537" s="1"/>
      <c r="L537" s="1"/>
      <c r="M537" s="1"/>
    </row>
    <row r="538" spans="10:13" ht="15.75" customHeight="1" x14ac:dyDescent="0.2">
      <c r="J538" s="1"/>
      <c r="K538" s="1"/>
      <c r="L538" s="1"/>
      <c r="M538" s="1"/>
    </row>
    <row r="539" spans="10:13" ht="15.75" customHeight="1" x14ac:dyDescent="0.2">
      <c r="J539" s="1"/>
      <c r="K539" s="1"/>
      <c r="L539" s="1"/>
      <c r="M539" s="1"/>
    </row>
    <row r="540" spans="10:13" ht="15.75" customHeight="1" x14ac:dyDescent="0.2">
      <c r="J540" s="1"/>
      <c r="K540" s="1"/>
      <c r="L540" s="1"/>
      <c r="M540" s="1"/>
    </row>
    <row r="541" spans="10:13" ht="15.75" customHeight="1" x14ac:dyDescent="0.2">
      <c r="J541" s="1"/>
      <c r="K541" s="1"/>
      <c r="L541" s="1"/>
      <c r="M541" s="1"/>
    </row>
    <row r="542" spans="10:13" ht="15.75" customHeight="1" x14ac:dyDescent="0.2">
      <c r="J542" s="1"/>
      <c r="K542" s="1"/>
      <c r="L542" s="1"/>
      <c r="M542" s="1"/>
    </row>
    <row r="543" spans="10:13" ht="15.75" customHeight="1" x14ac:dyDescent="0.2">
      <c r="J543" s="1"/>
      <c r="K543" s="1"/>
      <c r="L543" s="1"/>
      <c r="M543" s="1"/>
    </row>
    <row r="544" spans="10:13" ht="15.75" customHeight="1" x14ac:dyDescent="0.2">
      <c r="J544" s="1"/>
      <c r="K544" s="1"/>
      <c r="L544" s="1"/>
      <c r="M544" s="1"/>
    </row>
    <row r="545" spans="10:13" ht="15.75" customHeight="1" x14ac:dyDescent="0.2">
      <c r="J545" s="1"/>
      <c r="K545" s="1"/>
      <c r="L545" s="1"/>
      <c r="M545" s="1"/>
    </row>
    <row r="546" spans="10:13" ht="15.75" customHeight="1" x14ac:dyDescent="0.2">
      <c r="J546" s="1"/>
      <c r="K546" s="1"/>
      <c r="L546" s="1"/>
      <c r="M546" s="1"/>
    </row>
    <row r="547" spans="10:13" ht="15.75" customHeight="1" x14ac:dyDescent="0.2">
      <c r="J547" s="1"/>
      <c r="K547" s="1"/>
      <c r="L547" s="1"/>
      <c r="M547" s="1"/>
    </row>
    <row r="548" spans="10:13" ht="15.75" customHeight="1" x14ac:dyDescent="0.2">
      <c r="J548" s="1"/>
      <c r="K548" s="1"/>
      <c r="L548" s="1"/>
      <c r="M548" s="1"/>
    </row>
    <row r="549" spans="10:13" ht="15.75" customHeight="1" x14ac:dyDescent="0.2">
      <c r="J549" s="1"/>
      <c r="K549" s="1"/>
      <c r="L549" s="1"/>
      <c r="M549" s="1"/>
    </row>
    <row r="550" spans="10:13" ht="15.75" customHeight="1" x14ac:dyDescent="0.2">
      <c r="J550" s="1"/>
      <c r="K550" s="1"/>
      <c r="L550" s="1"/>
      <c r="M550" s="1"/>
    </row>
    <row r="551" spans="10:13" ht="15.75" customHeight="1" x14ac:dyDescent="0.2">
      <c r="J551" s="1"/>
      <c r="K551" s="1"/>
      <c r="L551" s="1"/>
      <c r="M551" s="1"/>
    </row>
    <row r="552" spans="10:13" ht="15.75" customHeight="1" x14ac:dyDescent="0.2">
      <c r="J552" s="1"/>
      <c r="K552" s="1"/>
      <c r="L552" s="1"/>
      <c r="M552" s="1"/>
    </row>
    <row r="553" spans="10:13" ht="15.75" customHeight="1" x14ac:dyDescent="0.2">
      <c r="J553" s="1"/>
      <c r="K553" s="1"/>
      <c r="L553" s="1"/>
      <c r="M553" s="1"/>
    </row>
    <row r="554" spans="10:13" ht="15.75" customHeight="1" x14ac:dyDescent="0.2">
      <c r="J554" s="1"/>
      <c r="K554" s="1"/>
      <c r="L554" s="1"/>
      <c r="M554" s="1"/>
    </row>
    <row r="555" spans="10:13" ht="15.75" customHeight="1" x14ac:dyDescent="0.2">
      <c r="J555" s="1"/>
      <c r="K555" s="1"/>
      <c r="L555" s="1"/>
      <c r="M555" s="1"/>
    </row>
    <row r="556" spans="10:13" ht="15.75" customHeight="1" x14ac:dyDescent="0.2">
      <c r="J556" s="1"/>
      <c r="K556" s="1"/>
      <c r="L556" s="1"/>
      <c r="M556" s="1"/>
    </row>
    <row r="557" spans="10:13" ht="15.75" customHeight="1" x14ac:dyDescent="0.2">
      <c r="J557" s="1"/>
      <c r="K557" s="1"/>
      <c r="L557" s="1"/>
      <c r="M557" s="1"/>
    </row>
    <row r="558" spans="10:13" ht="15.75" customHeight="1" x14ac:dyDescent="0.2">
      <c r="J558" s="1"/>
      <c r="K558" s="1"/>
      <c r="L558" s="1"/>
      <c r="M558" s="1"/>
    </row>
    <row r="559" spans="10:13" ht="15.75" customHeight="1" x14ac:dyDescent="0.2">
      <c r="J559" s="1"/>
      <c r="K559" s="1"/>
      <c r="L559" s="1"/>
      <c r="M559" s="1"/>
    </row>
    <row r="560" spans="10:13" ht="15.75" customHeight="1" x14ac:dyDescent="0.2">
      <c r="J560" s="1"/>
      <c r="K560" s="1"/>
      <c r="L560" s="1"/>
      <c r="M560" s="1"/>
    </row>
    <row r="561" spans="10:13" ht="15.75" customHeight="1" x14ac:dyDescent="0.2">
      <c r="J561" s="1"/>
      <c r="K561" s="1"/>
      <c r="L561" s="1"/>
      <c r="M561" s="1"/>
    </row>
    <row r="562" spans="10:13" ht="15.75" customHeight="1" x14ac:dyDescent="0.2">
      <c r="J562" s="1"/>
      <c r="K562" s="1"/>
      <c r="L562" s="1"/>
      <c r="M562" s="1"/>
    </row>
    <row r="563" spans="10:13" ht="15.75" customHeight="1" x14ac:dyDescent="0.2">
      <c r="J563" s="1"/>
      <c r="K563" s="1"/>
      <c r="L563" s="1"/>
      <c r="M563" s="1"/>
    </row>
    <row r="564" spans="10:13" ht="15.75" customHeight="1" x14ac:dyDescent="0.2">
      <c r="J564" s="1"/>
      <c r="K564" s="1"/>
      <c r="L564" s="1"/>
      <c r="M564" s="1"/>
    </row>
    <row r="565" spans="10:13" ht="15.75" customHeight="1" x14ac:dyDescent="0.2">
      <c r="J565" s="1"/>
      <c r="K565" s="1"/>
      <c r="L565" s="1"/>
      <c r="M565" s="1"/>
    </row>
    <row r="566" spans="10:13" ht="15.75" customHeight="1" x14ac:dyDescent="0.2">
      <c r="J566" s="1"/>
      <c r="K566" s="1"/>
      <c r="L566" s="1"/>
      <c r="M566" s="1"/>
    </row>
    <row r="567" spans="10:13" ht="15.75" customHeight="1" x14ac:dyDescent="0.2">
      <c r="J567" s="1"/>
      <c r="K567" s="1"/>
      <c r="L567" s="1"/>
      <c r="M567" s="1"/>
    </row>
    <row r="568" spans="10:13" ht="15.75" customHeight="1" x14ac:dyDescent="0.2">
      <c r="J568" s="1"/>
      <c r="K568" s="1"/>
      <c r="L568" s="1"/>
      <c r="M568" s="1"/>
    </row>
    <row r="569" spans="10:13" ht="15.75" customHeight="1" x14ac:dyDescent="0.2">
      <c r="J569" s="1"/>
      <c r="K569" s="1"/>
      <c r="L569" s="1"/>
      <c r="M569" s="1"/>
    </row>
    <row r="570" spans="10:13" ht="15.75" customHeight="1" x14ac:dyDescent="0.2">
      <c r="J570" s="1"/>
      <c r="K570" s="1"/>
      <c r="L570" s="1"/>
      <c r="M570" s="1"/>
    </row>
    <row r="571" spans="10:13" ht="15.75" customHeight="1" x14ac:dyDescent="0.2">
      <c r="J571" s="1"/>
      <c r="K571" s="1"/>
      <c r="L571" s="1"/>
      <c r="M571" s="1"/>
    </row>
    <row r="572" spans="10:13" ht="15.75" customHeight="1" x14ac:dyDescent="0.2">
      <c r="J572" s="1"/>
      <c r="K572" s="1"/>
      <c r="L572" s="1"/>
      <c r="M572" s="1"/>
    </row>
    <row r="573" spans="10:13" ht="15.75" customHeight="1" x14ac:dyDescent="0.2">
      <c r="J573" s="1"/>
      <c r="K573" s="1"/>
      <c r="L573" s="1"/>
      <c r="M573" s="1"/>
    </row>
    <row r="574" spans="10:13" ht="15.75" customHeight="1" x14ac:dyDescent="0.2">
      <c r="J574" s="1"/>
      <c r="K574" s="1"/>
      <c r="L574" s="1"/>
      <c r="M574" s="1"/>
    </row>
    <row r="575" spans="10:13" ht="15.75" customHeight="1" x14ac:dyDescent="0.2">
      <c r="J575" s="1"/>
      <c r="K575" s="1"/>
      <c r="L575" s="1"/>
      <c r="M575" s="1"/>
    </row>
    <row r="576" spans="10:13" ht="15.75" customHeight="1" x14ac:dyDescent="0.2">
      <c r="J576" s="1"/>
      <c r="K576" s="1"/>
      <c r="L576" s="1"/>
      <c r="M576" s="1"/>
    </row>
    <row r="577" spans="10:13" ht="15.75" customHeight="1" x14ac:dyDescent="0.2">
      <c r="J577" s="1"/>
      <c r="K577" s="1"/>
      <c r="L577" s="1"/>
      <c r="M577" s="1"/>
    </row>
    <row r="578" spans="10:13" ht="15.75" customHeight="1" x14ac:dyDescent="0.2">
      <c r="J578" s="1"/>
      <c r="K578" s="1"/>
      <c r="L578" s="1"/>
      <c r="M578" s="1"/>
    </row>
    <row r="579" spans="10:13" ht="15.75" customHeight="1" x14ac:dyDescent="0.2">
      <c r="J579" s="1"/>
      <c r="K579" s="1"/>
      <c r="L579" s="1"/>
      <c r="M579" s="1"/>
    </row>
    <row r="580" spans="10:13" ht="15.75" customHeight="1" x14ac:dyDescent="0.2">
      <c r="J580" s="1"/>
      <c r="K580" s="1"/>
      <c r="L580" s="1"/>
      <c r="M580" s="1"/>
    </row>
    <row r="581" spans="10:13" ht="15.75" customHeight="1" x14ac:dyDescent="0.2">
      <c r="J581" s="1"/>
      <c r="K581" s="1"/>
      <c r="L581" s="1"/>
      <c r="M581" s="1"/>
    </row>
    <row r="582" spans="10:13" ht="15.75" customHeight="1" x14ac:dyDescent="0.2">
      <c r="J582" s="1"/>
      <c r="K582" s="1"/>
      <c r="L582" s="1"/>
      <c r="M582" s="1"/>
    </row>
    <row r="583" spans="10:13" ht="15.75" customHeight="1" x14ac:dyDescent="0.2">
      <c r="J583" s="1"/>
      <c r="K583" s="1"/>
      <c r="L583" s="1"/>
      <c r="M583" s="1"/>
    </row>
    <row r="584" spans="10:13" ht="15.75" customHeight="1" x14ac:dyDescent="0.2">
      <c r="J584" s="1"/>
      <c r="K584" s="1"/>
      <c r="L584" s="1"/>
      <c r="M584" s="1"/>
    </row>
    <row r="585" spans="10:13" ht="15.75" customHeight="1" x14ac:dyDescent="0.2">
      <c r="J585" s="1"/>
      <c r="K585" s="1"/>
      <c r="L585" s="1"/>
      <c r="M585" s="1"/>
    </row>
    <row r="586" spans="10:13" ht="15.75" customHeight="1" x14ac:dyDescent="0.2">
      <c r="J586" s="1"/>
      <c r="K586" s="1"/>
      <c r="L586" s="1"/>
      <c r="M586" s="1"/>
    </row>
    <row r="587" spans="10:13" ht="15.75" customHeight="1" x14ac:dyDescent="0.2">
      <c r="J587" s="1"/>
      <c r="K587" s="1"/>
      <c r="L587" s="1"/>
      <c r="M587" s="1"/>
    </row>
    <row r="588" spans="10:13" ht="15.75" customHeight="1" x14ac:dyDescent="0.2">
      <c r="J588" s="1"/>
      <c r="K588" s="1"/>
      <c r="L588" s="1"/>
      <c r="M588" s="1"/>
    </row>
    <row r="589" spans="10:13" ht="15.75" customHeight="1" x14ac:dyDescent="0.2">
      <c r="J589" s="1"/>
      <c r="K589" s="1"/>
      <c r="L589" s="1"/>
      <c r="M589" s="1"/>
    </row>
    <row r="590" spans="10:13" ht="15.75" customHeight="1" x14ac:dyDescent="0.2">
      <c r="J590" s="1"/>
      <c r="K590" s="1"/>
      <c r="L590" s="1"/>
      <c r="M590" s="1"/>
    </row>
    <row r="591" spans="10:13" ht="15.75" customHeight="1" x14ac:dyDescent="0.2">
      <c r="J591" s="1"/>
      <c r="K591" s="1"/>
      <c r="L591" s="1"/>
      <c r="M591" s="1"/>
    </row>
    <row r="592" spans="10:13" ht="15.75" customHeight="1" x14ac:dyDescent="0.2">
      <c r="J592" s="1"/>
      <c r="K592" s="1"/>
      <c r="L592" s="1"/>
      <c r="M592" s="1"/>
    </row>
    <row r="593" spans="10:13" ht="15.75" customHeight="1" x14ac:dyDescent="0.2">
      <c r="J593" s="1"/>
      <c r="K593" s="1"/>
      <c r="L593" s="1"/>
      <c r="M593" s="1"/>
    </row>
    <row r="594" spans="10:13" ht="15.75" customHeight="1" x14ac:dyDescent="0.2">
      <c r="J594" s="1"/>
      <c r="K594" s="1"/>
      <c r="L594" s="1"/>
      <c r="M594" s="1"/>
    </row>
    <row r="595" spans="10:13" ht="15.75" customHeight="1" x14ac:dyDescent="0.2">
      <c r="J595" s="1"/>
      <c r="K595" s="1"/>
      <c r="L595" s="1"/>
      <c r="M595" s="1"/>
    </row>
    <row r="596" spans="10:13" ht="15.75" customHeight="1" x14ac:dyDescent="0.2">
      <c r="J596" s="1"/>
      <c r="K596" s="1"/>
      <c r="L596" s="1"/>
      <c r="M596" s="1"/>
    </row>
    <row r="597" spans="10:13" ht="15.75" customHeight="1" x14ac:dyDescent="0.2">
      <c r="J597" s="1"/>
      <c r="K597" s="1"/>
      <c r="L597" s="1"/>
      <c r="M597" s="1"/>
    </row>
    <row r="598" spans="10:13" ht="15.75" customHeight="1" x14ac:dyDescent="0.2">
      <c r="J598" s="1"/>
      <c r="K598" s="1"/>
      <c r="L598" s="1"/>
      <c r="M598" s="1"/>
    </row>
    <row r="599" spans="10:13" ht="15.75" customHeight="1" x14ac:dyDescent="0.2">
      <c r="J599" s="1"/>
      <c r="K599" s="1"/>
      <c r="L599" s="1"/>
      <c r="M599" s="1"/>
    </row>
    <row r="600" spans="10:13" ht="15.75" customHeight="1" x14ac:dyDescent="0.2">
      <c r="J600" s="1"/>
      <c r="K600" s="1"/>
      <c r="L600" s="1"/>
      <c r="M600" s="1"/>
    </row>
    <row r="601" spans="10:13" ht="15.75" customHeight="1" x14ac:dyDescent="0.2">
      <c r="J601" s="1"/>
      <c r="K601" s="1"/>
      <c r="L601" s="1"/>
      <c r="M601" s="1"/>
    </row>
    <row r="602" spans="10:13" ht="15.75" customHeight="1" x14ac:dyDescent="0.2">
      <c r="J602" s="1"/>
      <c r="K602" s="1"/>
      <c r="L602" s="1"/>
      <c r="M602" s="1"/>
    </row>
    <row r="603" spans="10:13" ht="15.75" customHeight="1" x14ac:dyDescent="0.2">
      <c r="J603" s="1"/>
      <c r="K603" s="1"/>
      <c r="L603" s="1"/>
      <c r="M603" s="1"/>
    </row>
    <row r="604" spans="10:13" ht="15.75" customHeight="1" x14ac:dyDescent="0.2">
      <c r="J604" s="1"/>
      <c r="K604" s="1"/>
      <c r="L604" s="1"/>
      <c r="M604" s="1"/>
    </row>
    <row r="605" spans="10:13" ht="15.75" customHeight="1" x14ac:dyDescent="0.2">
      <c r="J605" s="1"/>
      <c r="K605" s="1"/>
      <c r="L605" s="1"/>
      <c r="M605" s="1"/>
    </row>
    <row r="606" spans="10:13" ht="15.75" customHeight="1" x14ac:dyDescent="0.2">
      <c r="J606" s="1"/>
      <c r="K606" s="1"/>
      <c r="L606" s="1"/>
      <c r="M606" s="1"/>
    </row>
    <row r="607" spans="10:13" ht="15.75" customHeight="1" x14ac:dyDescent="0.2">
      <c r="J607" s="1"/>
      <c r="K607" s="1"/>
      <c r="L607" s="1"/>
      <c r="M607" s="1"/>
    </row>
    <row r="608" spans="10:13" ht="15.75" customHeight="1" x14ac:dyDescent="0.2">
      <c r="J608" s="1"/>
      <c r="K608" s="1"/>
      <c r="L608" s="1"/>
      <c r="M608" s="1"/>
    </row>
    <row r="609" spans="10:13" ht="15.75" customHeight="1" x14ac:dyDescent="0.2">
      <c r="J609" s="1"/>
      <c r="K609" s="1"/>
      <c r="L609" s="1"/>
      <c r="M609" s="1"/>
    </row>
    <row r="610" spans="10:13" ht="15.75" customHeight="1" x14ac:dyDescent="0.2">
      <c r="J610" s="1"/>
      <c r="K610" s="1"/>
      <c r="L610" s="1"/>
      <c r="M610" s="1"/>
    </row>
    <row r="611" spans="10:13" ht="15.75" customHeight="1" x14ac:dyDescent="0.2">
      <c r="J611" s="1"/>
      <c r="K611" s="1"/>
      <c r="L611" s="1"/>
      <c r="M611" s="1"/>
    </row>
    <row r="612" spans="10:13" ht="15.75" customHeight="1" x14ac:dyDescent="0.2">
      <c r="J612" s="1"/>
      <c r="K612" s="1"/>
      <c r="L612" s="1"/>
      <c r="M612" s="1"/>
    </row>
    <row r="613" spans="10:13" ht="15.75" customHeight="1" x14ac:dyDescent="0.2">
      <c r="J613" s="1"/>
      <c r="K613" s="1"/>
      <c r="L613" s="1"/>
      <c r="M613" s="1"/>
    </row>
    <row r="614" spans="10:13" ht="15.75" customHeight="1" x14ac:dyDescent="0.2">
      <c r="J614" s="1"/>
      <c r="K614" s="1"/>
      <c r="L614" s="1"/>
      <c r="M614" s="1"/>
    </row>
    <row r="615" spans="10:13" ht="15.75" customHeight="1" x14ac:dyDescent="0.2">
      <c r="J615" s="1"/>
      <c r="K615" s="1"/>
      <c r="L615" s="1"/>
      <c r="M615" s="1"/>
    </row>
    <row r="616" spans="10:13" ht="15.75" customHeight="1" x14ac:dyDescent="0.2">
      <c r="J616" s="1"/>
      <c r="K616" s="1"/>
      <c r="L616" s="1"/>
      <c r="M616" s="1"/>
    </row>
    <row r="617" spans="10:13" ht="15.75" customHeight="1" x14ac:dyDescent="0.2">
      <c r="J617" s="1"/>
      <c r="K617" s="1"/>
      <c r="L617" s="1"/>
      <c r="M617" s="1"/>
    </row>
    <row r="618" spans="10:13" ht="15.75" customHeight="1" x14ac:dyDescent="0.2">
      <c r="J618" s="1"/>
      <c r="K618" s="1"/>
      <c r="L618" s="1"/>
      <c r="M618" s="1"/>
    </row>
    <row r="619" spans="10:13" ht="15.75" customHeight="1" x14ac:dyDescent="0.2">
      <c r="J619" s="1"/>
      <c r="K619" s="1"/>
      <c r="L619" s="1"/>
      <c r="M619" s="1"/>
    </row>
    <row r="620" spans="10:13" ht="15.75" customHeight="1" x14ac:dyDescent="0.2">
      <c r="J620" s="1"/>
      <c r="K620" s="1"/>
      <c r="L620" s="1"/>
      <c r="M620" s="1"/>
    </row>
    <row r="621" spans="10:13" ht="15.75" customHeight="1" x14ac:dyDescent="0.2">
      <c r="J621" s="1"/>
      <c r="K621" s="1"/>
      <c r="L621" s="1"/>
      <c r="M621" s="1"/>
    </row>
    <row r="622" spans="10:13" ht="15.75" customHeight="1" x14ac:dyDescent="0.2">
      <c r="J622" s="1"/>
      <c r="K622" s="1"/>
      <c r="L622" s="1"/>
      <c r="M622" s="1"/>
    </row>
    <row r="623" spans="10:13" ht="15.75" customHeight="1" x14ac:dyDescent="0.2">
      <c r="J623" s="1"/>
      <c r="K623" s="1"/>
      <c r="L623" s="1"/>
      <c r="M623" s="1"/>
    </row>
    <row r="624" spans="10:13" ht="15.75" customHeight="1" x14ac:dyDescent="0.2">
      <c r="J624" s="1"/>
      <c r="K624" s="1"/>
      <c r="L624" s="1"/>
      <c r="M624" s="1"/>
    </row>
    <row r="625" spans="10:13" ht="15.75" customHeight="1" x14ac:dyDescent="0.2">
      <c r="J625" s="1"/>
      <c r="K625" s="1"/>
      <c r="L625" s="1"/>
      <c r="M625" s="1"/>
    </row>
    <row r="626" spans="10:13" ht="15.75" customHeight="1" x14ac:dyDescent="0.2">
      <c r="J626" s="1"/>
      <c r="K626" s="1"/>
      <c r="L626" s="1"/>
      <c r="M626" s="1"/>
    </row>
    <row r="627" spans="10:13" ht="15.75" customHeight="1" x14ac:dyDescent="0.2">
      <c r="J627" s="1"/>
      <c r="K627" s="1"/>
      <c r="L627" s="1"/>
      <c r="M627" s="1"/>
    </row>
    <row r="628" spans="10:13" ht="15.75" customHeight="1" x14ac:dyDescent="0.2">
      <c r="J628" s="1"/>
      <c r="K628" s="1"/>
      <c r="L628" s="1"/>
      <c r="M628" s="1"/>
    </row>
    <row r="629" spans="10:13" ht="15.75" customHeight="1" x14ac:dyDescent="0.2">
      <c r="J629" s="1"/>
      <c r="K629" s="1"/>
      <c r="L629" s="1"/>
      <c r="M629" s="1"/>
    </row>
    <row r="630" spans="10:13" ht="15.75" customHeight="1" x14ac:dyDescent="0.2">
      <c r="J630" s="1"/>
      <c r="K630" s="1"/>
      <c r="L630" s="1"/>
      <c r="M630" s="1"/>
    </row>
    <row r="631" spans="10:13" ht="15.75" customHeight="1" x14ac:dyDescent="0.2">
      <c r="J631" s="1"/>
      <c r="K631" s="1"/>
      <c r="L631" s="1"/>
      <c r="M631" s="1"/>
    </row>
    <row r="632" spans="10:13" ht="15.75" customHeight="1" x14ac:dyDescent="0.2">
      <c r="J632" s="1"/>
      <c r="K632" s="1"/>
      <c r="L632" s="1"/>
      <c r="M632" s="1"/>
    </row>
    <row r="633" spans="10:13" ht="15.75" customHeight="1" x14ac:dyDescent="0.2">
      <c r="J633" s="1"/>
      <c r="K633" s="1"/>
      <c r="L633" s="1"/>
      <c r="M633" s="1"/>
    </row>
    <row r="634" spans="10:13" ht="15.75" customHeight="1" x14ac:dyDescent="0.2">
      <c r="J634" s="1"/>
      <c r="K634" s="1"/>
      <c r="L634" s="1"/>
      <c r="M634" s="1"/>
    </row>
    <row r="635" spans="10:13" ht="15.75" customHeight="1" x14ac:dyDescent="0.2">
      <c r="J635" s="1"/>
      <c r="K635" s="1"/>
      <c r="L635" s="1"/>
      <c r="M635" s="1"/>
    </row>
    <row r="636" spans="10:13" ht="15.75" customHeight="1" x14ac:dyDescent="0.2">
      <c r="J636" s="1"/>
      <c r="K636" s="1"/>
      <c r="L636" s="1"/>
      <c r="M636" s="1"/>
    </row>
    <row r="637" spans="10:13" ht="15.75" customHeight="1" x14ac:dyDescent="0.2">
      <c r="J637" s="1"/>
      <c r="K637" s="1"/>
      <c r="L637" s="1"/>
      <c r="M637" s="1"/>
    </row>
    <row r="638" spans="10:13" ht="15.75" customHeight="1" x14ac:dyDescent="0.2">
      <c r="J638" s="1"/>
      <c r="K638" s="1"/>
      <c r="L638" s="1"/>
      <c r="M638" s="1"/>
    </row>
    <row r="639" spans="10:13" ht="15.75" customHeight="1" x14ac:dyDescent="0.2">
      <c r="J639" s="1"/>
      <c r="K639" s="1"/>
      <c r="L639" s="1"/>
      <c r="M639" s="1"/>
    </row>
    <row r="640" spans="10:13" ht="15.75" customHeight="1" x14ac:dyDescent="0.2">
      <c r="J640" s="1"/>
      <c r="K640" s="1"/>
      <c r="L640" s="1"/>
      <c r="M640" s="1"/>
    </row>
    <row r="641" spans="10:13" ht="15.75" customHeight="1" x14ac:dyDescent="0.2">
      <c r="J641" s="1"/>
      <c r="K641" s="1"/>
      <c r="L641" s="1"/>
      <c r="M641" s="1"/>
    </row>
    <row r="642" spans="10:13" ht="15.75" customHeight="1" x14ac:dyDescent="0.2">
      <c r="J642" s="1"/>
      <c r="K642" s="1"/>
      <c r="L642" s="1"/>
      <c r="M642" s="1"/>
    </row>
    <row r="643" spans="10:13" ht="15.75" customHeight="1" x14ac:dyDescent="0.2">
      <c r="J643" s="1"/>
      <c r="K643" s="1"/>
      <c r="L643" s="1"/>
      <c r="M643" s="1"/>
    </row>
    <row r="644" spans="10:13" ht="15.75" customHeight="1" x14ac:dyDescent="0.2">
      <c r="J644" s="1"/>
      <c r="K644" s="1"/>
      <c r="L644" s="1"/>
      <c r="M644" s="1"/>
    </row>
    <row r="645" spans="10:13" ht="15.75" customHeight="1" x14ac:dyDescent="0.2">
      <c r="J645" s="1"/>
      <c r="K645" s="1"/>
      <c r="L645" s="1"/>
      <c r="M645" s="1"/>
    </row>
    <row r="646" spans="10:13" ht="15.75" customHeight="1" x14ac:dyDescent="0.2">
      <c r="J646" s="1"/>
      <c r="K646" s="1"/>
      <c r="L646" s="1"/>
      <c r="M646" s="1"/>
    </row>
    <row r="647" spans="10:13" ht="15.75" customHeight="1" x14ac:dyDescent="0.2">
      <c r="J647" s="1"/>
      <c r="K647" s="1"/>
      <c r="L647" s="1"/>
      <c r="M647" s="1"/>
    </row>
    <row r="648" spans="10:13" ht="15.75" customHeight="1" x14ac:dyDescent="0.2">
      <c r="J648" s="1"/>
      <c r="K648" s="1"/>
      <c r="L648" s="1"/>
      <c r="M648" s="1"/>
    </row>
    <row r="649" spans="10:13" ht="15.75" customHeight="1" x14ac:dyDescent="0.2">
      <c r="J649" s="1"/>
      <c r="K649" s="1"/>
      <c r="L649" s="1"/>
      <c r="M649" s="1"/>
    </row>
    <row r="650" spans="10:13" ht="15.75" customHeight="1" x14ac:dyDescent="0.2">
      <c r="J650" s="1"/>
      <c r="K650" s="1"/>
      <c r="L650" s="1"/>
      <c r="M650" s="1"/>
    </row>
    <row r="651" spans="10:13" ht="15.75" customHeight="1" x14ac:dyDescent="0.2">
      <c r="J651" s="1"/>
      <c r="K651" s="1"/>
      <c r="L651" s="1"/>
      <c r="M651" s="1"/>
    </row>
    <row r="652" spans="10:13" ht="15.75" customHeight="1" x14ac:dyDescent="0.2">
      <c r="J652" s="1"/>
      <c r="K652" s="1"/>
      <c r="L652" s="1"/>
      <c r="M652" s="1"/>
    </row>
    <row r="653" spans="10:13" ht="15.75" customHeight="1" x14ac:dyDescent="0.2">
      <c r="J653" s="1"/>
      <c r="K653" s="1"/>
      <c r="L653" s="1"/>
      <c r="M653" s="1"/>
    </row>
    <row r="654" spans="10:13" ht="15.75" customHeight="1" x14ac:dyDescent="0.2">
      <c r="J654" s="1"/>
      <c r="K654" s="1"/>
      <c r="L654" s="1"/>
      <c r="M654" s="1"/>
    </row>
    <row r="655" spans="10:13" ht="15.75" customHeight="1" x14ac:dyDescent="0.2">
      <c r="J655" s="1"/>
      <c r="K655" s="1"/>
      <c r="L655" s="1"/>
      <c r="M655" s="1"/>
    </row>
    <row r="656" spans="10:13" ht="15.75" customHeight="1" x14ac:dyDescent="0.2">
      <c r="J656" s="1"/>
      <c r="K656" s="1"/>
      <c r="L656" s="1"/>
      <c r="M656" s="1"/>
    </row>
    <row r="657" spans="10:13" ht="15.75" customHeight="1" x14ac:dyDescent="0.2">
      <c r="J657" s="1"/>
      <c r="K657" s="1"/>
      <c r="L657" s="1"/>
      <c r="M657" s="1"/>
    </row>
    <row r="658" spans="10:13" ht="15.75" customHeight="1" x14ac:dyDescent="0.2">
      <c r="J658" s="1"/>
      <c r="K658" s="1"/>
      <c r="L658" s="1"/>
      <c r="M658" s="1"/>
    </row>
    <row r="659" spans="10:13" ht="15.75" customHeight="1" x14ac:dyDescent="0.2">
      <c r="J659" s="1"/>
      <c r="K659" s="1"/>
      <c r="L659" s="1"/>
      <c r="M659" s="1"/>
    </row>
    <row r="660" spans="10:13" ht="15.75" customHeight="1" x14ac:dyDescent="0.2">
      <c r="J660" s="1"/>
      <c r="K660" s="1"/>
      <c r="L660" s="1"/>
      <c r="M660" s="1"/>
    </row>
    <row r="661" spans="10:13" ht="15.75" customHeight="1" x14ac:dyDescent="0.2">
      <c r="J661" s="1"/>
      <c r="K661" s="1"/>
      <c r="L661" s="1"/>
      <c r="M661" s="1"/>
    </row>
    <row r="662" spans="10:13" ht="15.75" customHeight="1" x14ac:dyDescent="0.2">
      <c r="J662" s="1"/>
      <c r="K662" s="1"/>
      <c r="L662" s="1"/>
      <c r="M662" s="1"/>
    </row>
    <row r="663" spans="10:13" ht="15.75" customHeight="1" x14ac:dyDescent="0.2">
      <c r="J663" s="1"/>
      <c r="K663" s="1"/>
      <c r="L663" s="1"/>
      <c r="M663" s="1"/>
    </row>
    <row r="664" spans="10:13" ht="15.75" customHeight="1" x14ac:dyDescent="0.2">
      <c r="J664" s="1"/>
      <c r="K664" s="1"/>
      <c r="L664" s="1"/>
      <c r="M664" s="1"/>
    </row>
    <row r="665" spans="10:13" ht="15.75" customHeight="1" x14ac:dyDescent="0.2">
      <c r="J665" s="1"/>
      <c r="K665" s="1"/>
      <c r="L665" s="1"/>
      <c r="M665" s="1"/>
    </row>
    <row r="666" spans="10:13" ht="15.75" customHeight="1" x14ac:dyDescent="0.2">
      <c r="J666" s="1"/>
      <c r="K666" s="1"/>
      <c r="L666" s="1"/>
      <c r="M666" s="1"/>
    </row>
    <row r="667" spans="10:13" ht="15.75" customHeight="1" x14ac:dyDescent="0.2">
      <c r="J667" s="1"/>
      <c r="K667" s="1"/>
      <c r="L667" s="1"/>
      <c r="M667" s="1"/>
    </row>
    <row r="668" spans="10:13" ht="15.75" customHeight="1" x14ac:dyDescent="0.2">
      <c r="J668" s="1"/>
      <c r="K668" s="1"/>
      <c r="L668" s="1"/>
      <c r="M668" s="1"/>
    </row>
    <row r="669" spans="10:13" ht="15.75" customHeight="1" x14ac:dyDescent="0.2">
      <c r="J669" s="1"/>
      <c r="K669" s="1"/>
      <c r="L669" s="1"/>
      <c r="M669" s="1"/>
    </row>
    <row r="670" spans="10:13" ht="15.75" customHeight="1" x14ac:dyDescent="0.2">
      <c r="J670" s="1"/>
      <c r="K670" s="1"/>
      <c r="L670" s="1"/>
      <c r="M670" s="1"/>
    </row>
    <row r="671" spans="10:13" ht="15.75" customHeight="1" x14ac:dyDescent="0.2">
      <c r="J671" s="1"/>
      <c r="K671" s="1"/>
      <c r="L671" s="1"/>
      <c r="M671" s="1"/>
    </row>
    <row r="672" spans="10:13" ht="15.75" customHeight="1" x14ac:dyDescent="0.2">
      <c r="J672" s="1"/>
      <c r="K672" s="1"/>
      <c r="L672" s="1"/>
      <c r="M672" s="1"/>
    </row>
    <row r="673" spans="10:13" ht="15.75" customHeight="1" x14ac:dyDescent="0.2">
      <c r="J673" s="1"/>
      <c r="K673" s="1"/>
      <c r="L673" s="1"/>
      <c r="M673" s="1"/>
    </row>
    <row r="674" spans="10:13" ht="15.75" customHeight="1" x14ac:dyDescent="0.2">
      <c r="J674" s="1"/>
      <c r="K674" s="1"/>
      <c r="L674" s="1"/>
      <c r="M674" s="1"/>
    </row>
    <row r="675" spans="10:13" ht="15.75" customHeight="1" x14ac:dyDescent="0.2">
      <c r="J675" s="1"/>
      <c r="K675" s="1"/>
      <c r="L675" s="1"/>
      <c r="M675" s="1"/>
    </row>
    <row r="676" spans="10:13" ht="15.75" customHeight="1" x14ac:dyDescent="0.2">
      <c r="J676" s="1"/>
      <c r="K676" s="1"/>
      <c r="L676" s="1"/>
      <c r="M676" s="1"/>
    </row>
    <row r="677" spans="10:13" ht="15.75" customHeight="1" x14ac:dyDescent="0.2">
      <c r="J677" s="1"/>
      <c r="K677" s="1"/>
      <c r="L677" s="1"/>
      <c r="M677" s="1"/>
    </row>
    <row r="678" spans="10:13" ht="15.75" customHeight="1" x14ac:dyDescent="0.2">
      <c r="J678" s="1"/>
      <c r="K678" s="1"/>
      <c r="L678" s="1"/>
      <c r="M678" s="1"/>
    </row>
    <row r="679" spans="10:13" ht="15.75" customHeight="1" x14ac:dyDescent="0.2">
      <c r="J679" s="1"/>
      <c r="K679" s="1"/>
      <c r="L679" s="1"/>
      <c r="M679" s="1"/>
    </row>
    <row r="680" spans="10:13" ht="15.75" customHeight="1" x14ac:dyDescent="0.2">
      <c r="J680" s="1"/>
      <c r="K680" s="1"/>
      <c r="L680" s="1"/>
      <c r="M680" s="1"/>
    </row>
    <row r="681" spans="10:13" ht="15.75" customHeight="1" x14ac:dyDescent="0.2">
      <c r="J681" s="1"/>
      <c r="K681" s="1"/>
      <c r="L681" s="1"/>
      <c r="M681" s="1"/>
    </row>
    <row r="682" spans="10:13" ht="15.75" customHeight="1" x14ac:dyDescent="0.2">
      <c r="J682" s="1"/>
      <c r="K682" s="1"/>
      <c r="L682" s="1"/>
      <c r="M682" s="1"/>
    </row>
    <row r="683" spans="10:13" ht="15.75" customHeight="1" x14ac:dyDescent="0.2">
      <c r="J683" s="1"/>
      <c r="K683" s="1"/>
      <c r="L683" s="1"/>
      <c r="M683" s="1"/>
    </row>
    <row r="684" spans="10:13" ht="15.75" customHeight="1" x14ac:dyDescent="0.2">
      <c r="J684" s="1"/>
      <c r="K684" s="1"/>
      <c r="L684" s="1"/>
      <c r="M684" s="1"/>
    </row>
    <row r="685" spans="10:13" ht="15.75" customHeight="1" x14ac:dyDescent="0.2">
      <c r="J685" s="1"/>
      <c r="K685" s="1"/>
      <c r="L685" s="1"/>
      <c r="M685" s="1"/>
    </row>
    <row r="686" spans="10:13" ht="15.75" customHeight="1" x14ac:dyDescent="0.2">
      <c r="J686" s="1"/>
      <c r="K686" s="1"/>
      <c r="L686" s="1"/>
      <c r="M686" s="1"/>
    </row>
    <row r="687" spans="10:13" ht="15.75" customHeight="1" x14ac:dyDescent="0.2">
      <c r="J687" s="1"/>
      <c r="K687" s="1"/>
      <c r="L687" s="1"/>
      <c r="M687" s="1"/>
    </row>
    <row r="688" spans="10:13" ht="15.75" customHeight="1" x14ac:dyDescent="0.2">
      <c r="J688" s="1"/>
      <c r="K688" s="1"/>
      <c r="L688" s="1"/>
      <c r="M688" s="1"/>
    </row>
    <row r="689" spans="10:13" ht="15.75" customHeight="1" x14ac:dyDescent="0.2">
      <c r="J689" s="1"/>
      <c r="K689" s="1"/>
      <c r="L689" s="1"/>
      <c r="M689" s="1"/>
    </row>
    <row r="690" spans="10:13" ht="15.75" customHeight="1" x14ac:dyDescent="0.2">
      <c r="J690" s="1"/>
      <c r="K690" s="1"/>
      <c r="L690" s="1"/>
      <c r="M690" s="1"/>
    </row>
    <row r="691" spans="10:13" ht="15.75" customHeight="1" x14ac:dyDescent="0.2">
      <c r="J691" s="1"/>
      <c r="K691" s="1"/>
      <c r="L691" s="1"/>
      <c r="M691" s="1"/>
    </row>
    <row r="692" spans="10:13" ht="15.75" customHeight="1" x14ac:dyDescent="0.2">
      <c r="J692" s="1"/>
      <c r="K692" s="1"/>
      <c r="L692" s="1"/>
      <c r="M692" s="1"/>
    </row>
    <row r="693" spans="10:13" ht="15.75" customHeight="1" x14ac:dyDescent="0.2">
      <c r="J693" s="1"/>
      <c r="K693" s="1"/>
      <c r="L693" s="1"/>
      <c r="M693" s="1"/>
    </row>
    <row r="694" spans="10:13" ht="15.75" customHeight="1" x14ac:dyDescent="0.2">
      <c r="J694" s="1"/>
      <c r="K694" s="1"/>
      <c r="L694" s="1"/>
      <c r="M694" s="1"/>
    </row>
    <row r="695" spans="10:13" ht="15.75" customHeight="1" x14ac:dyDescent="0.2">
      <c r="J695" s="1"/>
      <c r="K695" s="1"/>
      <c r="L695" s="1"/>
      <c r="M695" s="1"/>
    </row>
    <row r="696" spans="10:13" ht="15.75" customHeight="1" x14ac:dyDescent="0.2">
      <c r="J696" s="1"/>
      <c r="K696" s="1"/>
      <c r="L696" s="1"/>
      <c r="M696" s="1"/>
    </row>
    <row r="697" spans="10:13" ht="15.75" customHeight="1" x14ac:dyDescent="0.2">
      <c r="J697" s="1"/>
      <c r="K697" s="1"/>
      <c r="L697" s="1"/>
      <c r="M697" s="1"/>
    </row>
    <row r="698" spans="10:13" ht="15.75" customHeight="1" x14ac:dyDescent="0.2">
      <c r="J698" s="1"/>
      <c r="K698" s="1"/>
      <c r="L698" s="1"/>
      <c r="M698" s="1"/>
    </row>
    <row r="699" spans="10:13" ht="15.75" customHeight="1" x14ac:dyDescent="0.2">
      <c r="J699" s="1"/>
      <c r="K699" s="1"/>
      <c r="L699" s="1"/>
      <c r="M699" s="1"/>
    </row>
    <row r="700" spans="10:13" ht="15.75" customHeight="1" x14ac:dyDescent="0.2">
      <c r="J700" s="1"/>
      <c r="K700" s="1"/>
      <c r="L700" s="1"/>
      <c r="M700" s="1"/>
    </row>
    <row r="701" spans="10:13" ht="15.75" customHeight="1" x14ac:dyDescent="0.2">
      <c r="J701" s="1"/>
      <c r="K701" s="1"/>
      <c r="L701" s="1"/>
      <c r="M701" s="1"/>
    </row>
    <row r="702" spans="10:13" ht="15.75" customHeight="1" x14ac:dyDescent="0.2">
      <c r="J702" s="1"/>
      <c r="K702" s="1"/>
      <c r="L702" s="1"/>
      <c r="M702" s="1"/>
    </row>
    <row r="703" spans="10:13" ht="15.75" customHeight="1" x14ac:dyDescent="0.2">
      <c r="J703" s="1"/>
      <c r="K703" s="1"/>
      <c r="L703" s="1"/>
      <c r="M703" s="1"/>
    </row>
    <row r="704" spans="10:13" ht="15.75" customHeight="1" x14ac:dyDescent="0.2">
      <c r="J704" s="1"/>
      <c r="K704" s="1"/>
      <c r="L704" s="1"/>
      <c r="M704" s="1"/>
    </row>
    <row r="705" spans="10:13" ht="15.75" customHeight="1" x14ac:dyDescent="0.2">
      <c r="J705" s="1"/>
      <c r="K705" s="1"/>
      <c r="L705" s="1"/>
      <c r="M705" s="1"/>
    </row>
    <row r="706" spans="10:13" ht="15.75" customHeight="1" x14ac:dyDescent="0.2">
      <c r="J706" s="1"/>
      <c r="K706" s="1"/>
      <c r="L706" s="1"/>
      <c r="M706" s="1"/>
    </row>
    <row r="707" spans="10:13" ht="15.75" customHeight="1" x14ac:dyDescent="0.2">
      <c r="J707" s="1"/>
      <c r="K707" s="1"/>
      <c r="L707" s="1"/>
      <c r="M707" s="1"/>
    </row>
    <row r="708" spans="10:13" ht="15.75" customHeight="1" x14ac:dyDescent="0.2">
      <c r="J708" s="1"/>
      <c r="K708" s="1"/>
      <c r="L708" s="1"/>
      <c r="M708" s="1"/>
    </row>
    <row r="709" spans="10:13" ht="15.75" customHeight="1" x14ac:dyDescent="0.2">
      <c r="J709" s="1"/>
      <c r="K709" s="1"/>
      <c r="L709" s="1"/>
      <c r="M709" s="1"/>
    </row>
    <row r="710" spans="10:13" ht="15.75" customHeight="1" x14ac:dyDescent="0.2">
      <c r="J710" s="1"/>
      <c r="K710" s="1"/>
      <c r="L710" s="1"/>
      <c r="M710" s="1"/>
    </row>
    <row r="711" spans="10:13" ht="15.75" customHeight="1" x14ac:dyDescent="0.2">
      <c r="J711" s="1"/>
      <c r="K711" s="1"/>
      <c r="L711" s="1"/>
      <c r="M711" s="1"/>
    </row>
    <row r="712" spans="10:13" ht="15.75" customHeight="1" x14ac:dyDescent="0.2">
      <c r="J712" s="1"/>
      <c r="K712" s="1"/>
      <c r="L712" s="1"/>
      <c r="M712" s="1"/>
    </row>
    <row r="713" spans="10:13" ht="15.75" customHeight="1" x14ac:dyDescent="0.2">
      <c r="J713" s="1"/>
      <c r="K713" s="1"/>
      <c r="L713" s="1"/>
      <c r="M713" s="1"/>
    </row>
    <row r="714" spans="10:13" ht="15.75" customHeight="1" x14ac:dyDescent="0.2">
      <c r="J714" s="1"/>
      <c r="K714" s="1"/>
      <c r="L714" s="1"/>
      <c r="M714" s="1"/>
    </row>
    <row r="715" spans="10:13" ht="15.75" customHeight="1" x14ac:dyDescent="0.2">
      <c r="J715" s="1"/>
      <c r="K715" s="1"/>
      <c r="L715" s="1"/>
      <c r="M715" s="1"/>
    </row>
    <row r="716" spans="10:13" ht="15.75" customHeight="1" x14ac:dyDescent="0.2">
      <c r="J716" s="1"/>
      <c r="K716" s="1"/>
      <c r="L716" s="1"/>
      <c r="M716" s="1"/>
    </row>
    <row r="717" spans="10:13" ht="15.75" customHeight="1" x14ac:dyDescent="0.2">
      <c r="J717" s="1"/>
      <c r="K717" s="1"/>
      <c r="L717" s="1"/>
      <c r="M717" s="1"/>
    </row>
    <row r="718" spans="10:13" ht="15.75" customHeight="1" x14ac:dyDescent="0.2">
      <c r="J718" s="1"/>
      <c r="K718" s="1"/>
      <c r="L718" s="1"/>
      <c r="M718" s="1"/>
    </row>
    <row r="719" spans="10:13" ht="15.75" customHeight="1" x14ac:dyDescent="0.2">
      <c r="J719" s="1"/>
      <c r="K719" s="1"/>
      <c r="L719" s="1"/>
      <c r="M719" s="1"/>
    </row>
    <row r="720" spans="10:13" ht="15.75" customHeight="1" x14ac:dyDescent="0.2">
      <c r="J720" s="1"/>
      <c r="K720" s="1"/>
      <c r="L720" s="1"/>
      <c r="M720" s="1"/>
    </row>
    <row r="721" spans="10:13" ht="15.75" customHeight="1" x14ac:dyDescent="0.2">
      <c r="J721" s="1"/>
      <c r="K721" s="1"/>
      <c r="L721" s="1"/>
      <c r="M721" s="1"/>
    </row>
    <row r="722" spans="10:13" ht="15.75" customHeight="1" x14ac:dyDescent="0.2">
      <c r="J722" s="1"/>
      <c r="K722" s="1"/>
      <c r="L722" s="1"/>
      <c r="M722" s="1"/>
    </row>
    <row r="723" spans="10:13" ht="15.75" customHeight="1" x14ac:dyDescent="0.2">
      <c r="J723" s="1"/>
      <c r="K723" s="1"/>
      <c r="L723" s="1"/>
      <c r="M723" s="1"/>
    </row>
    <row r="724" spans="10:13" ht="15.75" customHeight="1" x14ac:dyDescent="0.2">
      <c r="J724" s="1"/>
      <c r="K724" s="1"/>
      <c r="L724" s="1"/>
      <c r="M724" s="1"/>
    </row>
    <row r="725" spans="10:13" ht="15.75" customHeight="1" x14ac:dyDescent="0.2">
      <c r="J725" s="1"/>
      <c r="K725" s="1"/>
      <c r="L725" s="1"/>
      <c r="M725" s="1"/>
    </row>
    <row r="726" spans="10:13" ht="15.75" customHeight="1" x14ac:dyDescent="0.2">
      <c r="J726" s="1"/>
      <c r="K726" s="1"/>
      <c r="L726" s="1"/>
      <c r="M726" s="1"/>
    </row>
    <row r="727" spans="10:13" ht="15.75" customHeight="1" x14ac:dyDescent="0.2">
      <c r="J727" s="1"/>
      <c r="K727" s="1"/>
      <c r="L727" s="1"/>
      <c r="M727" s="1"/>
    </row>
    <row r="728" spans="10:13" ht="15.75" customHeight="1" x14ac:dyDescent="0.2">
      <c r="J728" s="1"/>
      <c r="K728" s="1"/>
      <c r="L728" s="1"/>
      <c r="M728" s="1"/>
    </row>
    <row r="729" spans="10:13" ht="15.75" customHeight="1" x14ac:dyDescent="0.2">
      <c r="J729" s="1"/>
      <c r="K729" s="1"/>
      <c r="L729" s="1"/>
      <c r="M729" s="1"/>
    </row>
    <row r="730" spans="10:13" ht="15.75" customHeight="1" x14ac:dyDescent="0.2">
      <c r="J730" s="1"/>
      <c r="K730" s="1"/>
      <c r="L730" s="1"/>
      <c r="M730" s="1"/>
    </row>
    <row r="731" spans="10:13" ht="15.75" customHeight="1" x14ac:dyDescent="0.2">
      <c r="J731" s="1"/>
      <c r="K731" s="1"/>
      <c r="L731" s="1"/>
      <c r="M731" s="1"/>
    </row>
    <row r="732" spans="10:13" ht="15.75" customHeight="1" x14ac:dyDescent="0.2">
      <c r="J732" s="1"/>
      <c r="K732" s="1"/>
      <c r="L732" s="1"/>
      <c r="M732" s="1"/>
    </row>
    <row r="733" spans="10:13" ht="15.75" customHeight="1" x14ac:dyDescent="0.2">
      <c r="J733" s="1"/>
      <c r="K733" s="1"/>
      <c r="L733" s="1"/>
      <c r="M733" s="1"/>
    </row>
    <row r="734" spans="10:13" ht="15.75" customHeight="1" x14ac:dyDescent="0.2">
      <c r="J734" s="1"/>
      <c r="K734" s="1"/>
      <c r="L734" s="1"/>
      <c r="M734" s="1"/>
    </row>
    <row r="735" spans="10:13" ht="15.75" customHeight="1" x14ac:dyDescent="0.2">
      <c r="J735" s="1"/>
      <c r="K735" s="1"/>
      <c r="L735" s="1"/>
      <c r="M735" s="1"/>
    </row>
    <row r="736" spans="10:13" ht="15.75" customHeight="1" x14ac:dyDescent="0.2">
      <c r="J736" s="1"/>
      <c r="K736" s="1"/>
      <c r="L736" s="1"/>
      <c r="M736" s="1"/>
    </row>
    <row r="737" spans="10:13" ht="15.75" customHeight="1" x14ac:dyDescent="0.2">
      <c r="J737" s="1"/>
      <c r="K737" s="1"/>
      <c r="L737" s="1"/>
      <c r="M737" s="1"/>
    </row>
    <row r="738" spans="10:13" ht="15.75" customHeight="1" x14ac:dyDescent="0.2">
      <c r="J738" s="1"/>
      <c r="K738" s="1"/>
      <c r="L738" s="1"/>
      <c r="M738" s="1"/>
    </row>
    <row r="739" spans="10:13" ht="15.75" customHeight="1" x14ac:dyDescent="0.2">
      <c r="J739" s="1"/>
      <c r="K739" s="1"/>
      <c r="L739" s="1"/>
      <c r="M739" s="1"/>
    </row>
    <row r="740" spans="10:13" ht="15.75" customHeight="1" x14ac:dyDescent="0.2">
      <c r="J740" s="1"/>
      <c r="K740" s="1"/>
      <c r="L740" s="1"/>
      <c r="M740" s="1"/>
    </row>
    <row r="741" spans="10:13" ht="15.75" customHeight="1" x14ac:dyDescent="0.2">
      <c r="J741" s="1"/>
      <c r="K741" s="1"/>
      <c r="L741" s="1"/>
      <c r="M741" s="1"/>
    </row>
    <row r="742" spans="10:13" ht="15.75" customHeight="1" x14ac:dyDescent="0.2">
      <c r="J742" s="1"/>
      <c r="K742" s="1"/>
      <c r="L742" s="1"/>
      <c r="M742" s="1"/>
    </row>
    <row r="743" spans="10:13" ht="15.75" customHeight="1" x14ac:dyDescent="0.2">
      <c r="J743" s="1"/>
      <c r="K743" s="1"/>
      <c r="L743" s="1"/>
      <c r="M743" s="1"/>
    </row>
    <row r="744" spans="10:13" ht="15.75" customHeight="1" x14ac:dyDescent="0.2">
      <c r="J744" s="1"/>
      <c r="K744" s="1"/>
      <c r="L744" s="1"/>
      <c r="M744" s="1"/>
    </row>
    <row r="745" spans="10:13" ht="15.75" customHeight="1" x14ac:dyDescent="0.2">
      <c r="J745" s="1"/>
      <c r="K745" s="1"/>
      <c r="L745" s="1"/>
      <c r="M745" s="1"/>
    </row>
    <row r="746" spans="10:13" ht="15.75" customHeight="1" x14ac:dyDescent="0.2">
      <c r="J746" s="1"/>
      <c r="K746" s="1"/>
      <c r="L746" s="1"/>
      <c r="M746" s="1"/>
    </row>
    <row r="747" spans="10:13" ht="15.75" customHeight="1" x14ac:dyDescent="0.2">
      <c r="J747" s="1"/>
      <c r="K747" s="1"/>
      <c r="L747" s="1"/>
      <c r="M747" s="1"/>
    </row>
    <row r="748" spans="10:13" ht="15.75" customHeight="1" x14ac:dyDescent="0.2">
      <c r="J748" s="1"/>
      <c r="K748" s="1"/>
      <c r="L748" s="1"/>
      <c r="M748" s="1"/>
    </row>
    <row r="749" spans="10:13" ht="15.75" customHeight="1" x14ac:dyDescent="0.2">
      <c r="J749" s="1"/>
      <c r="K749" s="1"/>
      <c r="L749" s="1"/>
      <c r="M749" s="1"/>
    </row>
    <row r="750" spans="10:13" ht="15.75" customHeight="1" x14ac:dyDescent="0.2">
      <c r="J750" s="1"/>
      <c r="K750" s="1"/>
      <c r="L750" s="1"/>
      <c r="M750" s="1"/>
    </row>
    <row r="751" spans="10:13" ht="15.75" customHeight="1" x14ac:dyDescent="0.2">
      <c r="J751" s="1"/>
      <c r="K751" s="1"/>
      <c r="L751" s="1"/>
      <c r="M751" s="1"/>
    </row>
    <row r="752" spans="10:13" ht="15.75" customHeight="1" x14ac:dyDescent="0.2">
      <c r="J752" s="1"/>
      <c r="K752" s="1"/>
      <c r="L752" s="1"/>
      <c r="M752" s="1"/>
    </row>
    <row r="753" spans="10:13" ht="15.75" customHeight="1" x14ac:dyDescent="0.2">
      <c r="J753" s="1"/>
      <c r="K753" s="1"/>
      <c r="L753" s="1"/>
      <c r="M753" s="1"/>
    </row>
    <row r="754" spans="10:13" ht="15.75" customHeight="1" x14ac:dyDescent="0.2">
      <c r="J754" s="1"/>
      <c r="K754" s="1"/>
      <c r="L754" s="1"/>
      <c r="M754" s="1"/>
    </row>
    <row r="755" spans="10:13" ht="15.75" customHeight="1" x14ac:dyDescent="0.2">
      <c r="J755" s="1"/>
      <c r="K755" s="1"/>
      <c r="L755" s="1"/>
      <c r="M755" s="1"/>
    </row>
    <row r="756" spans="10:13" ht="15.75" customHeight="1" x14ac:dyDescent="0.2">
      <c r="J756" s="1"/>
      <c r="K756" s="1"/>
      <c r="L756" s="1"/>
      <c r="M756" s="1"/>
    </row>
    <row r="757" spans="10:13" ht="15.75" customHeight="1" x14ac:dyDescent="0.2">
      <c r="J757" s="1"/>
      <c r="K757" s="1"/>
      <c r="L757" s="1"/>
      <c r="M757" s="1"/>
    </row>
    <row r="758" spans="10:13" ht="15.75" customHeight="1" x14ac:dyDescent="0.2">
      <c r="J758" s="1"/>
      <c r="K758" s="1"/>
      <c r="L758" s="1"/>
      <c r="M758" s="1"/>
    </row>
    <row r="759" spans="10:13" ht="15.75" customHeight="1" x14ac:dyDescent="0.2">
      <c r="J759" s="1"/>
      <c r="K759" s="1"/>
      <c r="L759" s="1"/>
      <c r="M759" s="1"/>
    </row>
    <row r="760" spans="10:13" ht="15.75" customHeight="1" x14ac:dyDescent="0.2">
      <c r="J760" s="1"/>
      <c r="K760" s="1"/>
      <c r="L760" s="1"/>
      <c r="M760" s="1"/>
    </row>
    <row r="761" spans="10:13" ht="15.75" customHeight="1" x14ac:dyDescent="0.2">
      <c r="J761" s="1"/>
      <c r="K761" s="1"/>
      <c r="L761" s="1"/>
      <c r="M761" s="1"/>
    </row>
    <row r="762" spans="10:13" ht="15.75" customHeight="1" x14ac:dyDescent="0.2">
      <c r="J762" s="1"/>
      <c r="K762" s="1"/>
      <c r="L762" s="1"/>
      <c r="M762" s="1"/>
    </row>
    <row r="763" spans="10:13" ht="15.75" customHeight="1" x14ac:dyDescent="0.2">
      <c r="J763" s="1"/>
      <c r="K763" s="1"/>
      <c r="L763" s="1"/>
      <c r="M763" s="1"/>
    </row>
    <row r="764" spans="10:13" ht="15.75" customHeight="1" x14ac:dyDescent="0.2">
      <c r="J764" s="1"/>
      <c r="K764" s="1"/>
      <c r="L764" s="1"/>
      <c r="M764" s="1"/>
    </row>
    <row r="765" spans="10:13" ht="15.75" customHeight="1" x14ac:dyDescent="0.2">
      <c r="J765" s="1"/>
      <c r="K765" s="1"/>
      <c r="L765" s="1"/>
      <c r="M765" s="1"/>
    </row>
    <row r="766" spans="10:13" ht="15.75" customHeight="1" x14ac:dyDescent="0.2">
      <c r="J766" s="1"/>
      <c r="K766" s="1"/>
      <c r="L766" s="1"/>
      <c r="M766" s="1"/>
    </row>
    <row r="767" spans="10:13" ht="15.75" customHeight="1" x14ac:dyDescent="0.2">
      <c r="J767" s="1"/>
      <c r="K767" s="1"/>
      <c r="L767" s="1"/>
      <c r="M767" s="1"/>
    </row>
    <row r="768" spans="10:13" ht="15.75" customHeight="1" x14ac:dyDescent="0.2">
      <c r="J768" s="1"/>
      <c r="K768" s="1"/>
      <c r="L768" s="1"/>
      <c r="M768" s="1"/>
    </row>
    <row r="769" spans="10:13" ht="15.75" customHeight="1" x14ac:dyDescent="0.2">
      <c r="J769" s="1"/>
      <c r="K769" s="1"/>
      <c r="L769" s="1"/>
      <c r="M769" s="1"/>
    </row>
    <row r="770" spans="10:13" ht="15.75" customHeight="1" x14ac:dyDescent="0.2">
      <c r="J770" s="1"/>
      <c r="K770" s="1"/>
      <c r="L770" s="1"/>
      <c r="M770" s="1"/>
    </row>
    <row r="771" spans="10:13" ht="15.75" customHeight="1" x14ac:dyDescent="0.2">
      <c r="J771" s="1"/>
      <c r="K771" s="1"/>
      <c r="L771" s="1"/>
      <c r="M771" s="1"/>
    </row>
    <row r="772" spans="10:13" ht="15.75" customHeight="1" x14ac:dyDescent="0.2">
      <c r="J772" s="1"/>
      <c r="K772" s="1"/>
      <c r="L772" s="1"/>
      <c r="M772" s="1"/>
    </row>
    <row r="773" spans="10:13" ht="15.75" customHeight="1" x14ac:dyDescent="0.2">
      <c r="J773" s="1"/>
      <c r="K773" s="1"/>
      <c r="L773" s="1"/>
      <c r="M773" s="1"/>
    </row>
    <row r="774" spans="10:13" ht="15.75" customHeight="1" x14ac:dyDescent="0.2">
      <c r="J774" s="1"/>
      <c r="K774" s="1"/>
      <c r="L774" s="1"/>
      <c r="M774" s="1"/>
    </row>
    <row r="775" spans="10:13" ht="15.75" customHeight="1" x14ac:dyDescent="0.2">
      <c r="J775" s="1"/>
      <c r="K775" s="1"/>
      <c r="L775" s="1"/>
      <c r="M775" s="1"/>
    </row>
    <row r="776" spans="10:13" ht="15.75" customHeight="1" x14ac:dyDescent="0.2">
      <c r="J776" s="1"/>
      <c r="K776" s="1"/>
      <c r="L776" s="1"/>
      <c r="M776" s="1"/>
    </row>
    <row r="777" spans="10:13" ht="15.75" customHeight="1" x14ac:dyDescent="0.2">
      <c r="J777" s="1"/>
      <c r="K777" s="1"/>
      <c r="L777" s="1"/>
      <c r="M777" s="1"/>
    </row>
    <row r="778" spans="10:13" ht="15.75" customHeight="1" x14ac:dyDescent="0.2">
      <c r="J778" s="1"/>
      <c r="K778" s="1"/>
      <c r="L778" s="1"/>
      <c r="M778" s="1"/>
    </row>
    <row r="779" spans="10:13" ht="15.75" customHeight="1" x14ac:dyDescent="0.2">
      <c r="J779" s="1"/>
      <c r="K779" s="1"/>
      <c r="L779" s="1"/>
      <c r="M779" s="1"/>
    </row>
    <row r="780" spans="10:13" ht="15.75" customHeight="1" x14ac:dyDescent="0.2">
      <c r="J780" s="1"/>
      <c r="K780" s="1"/>
      <c r="L780" s="1"/>
      <c r="M780" s="1"/>
    </row>
    <row r="781" spans="10:13" ht="15.75" customHeight="1" x14ac:dyDescent="0.2">
      <c r="J781" s="1"/>
      <c r="K781" s="1"/>
      <c r="L781" s="1"/>
      <c r="M781" s="1"/>
    </row>
    <row r="782" spans="10:13" ht="15.75" customHeight="1" x14ac:dyDescent="0.2">
      <c r="J782" s="1"/>
      <c r="K782" s="1"/>
      <c r="L782" s="1"/>
      <c r="M782" s="1"/>
    </row>
    <row r="783" spans="10:13" ht="15.75" customHeight="1" x14ac:dyDescent="0.2">
      <c r="J783" s="1"/>
      <c r="K783" s="1"/>
      <c r="L783" s="1"/>
      <c r="M783" s="1"/>
    </row>
    <row r="784" spans="10:13" ht="15.75" customHeight="1" x14ac:dyDescent="0.2">
      <c r="J784" s="1"/>
      <c r="K784" s="1"/>
      <c r="L784" s="1"/>
      <c r="M784" s="1"/>
    </row>
    <row r="785" spans="10:13" ht="15.75" customHeight="1" x14ac:dyDescent="0.2">
      <c r="J785" s="1"/>
      <c r="K785" s="1"/>
      <c r="L785" s="1"/>
      <c r="M785" s="1"/>
    </row>
    <row r="786" spans="10:13" ht="15.75" customHeight="1" x14ac:dyDescent="0.2">
      <c r="J786" s="1"/>
      <c r="K786" s="1"/>
      <c r="L786" s="1"/>
      <c r="M786" s="1"/>
    </row>
    <row r="787" spans="10:13" ht="15.75" customHeight="1" x14ac:dyDescent="0.2">
      <c r="J787" s="1"/>
      <c r="K787" s="1"/>
      <c r="L787" s="1"/>
      <c r="M787" s="1"/>
    </row>
    <row r="788" spans="10:13" ht="15.75" customHeight="1" x14ac:dyDescent="0.2">
      <c r="J788" s="1"/>
      <c r="K788" s="1"/>
      <c r="L788" s="1"/>
      <c r="M788" s="1"/>
    </row>
    <row r="789" spans="10:13" ht="15.75" customHeight="1" x14ac:dyDescent="0.2">
      <c r="J789" s="1"/>
      <c r="K789" s="1"/>
      <c r="L789" s="1"/>
      <c r="M789" s="1"/>
    </row>
    <row r="790" spans="10:13" ht="15.75" customHeight="1" x14ac:dyDescent="0.2">
      <c r="J790" s="1"/>
      <c r="K790" s="1"/>
      <c r="L790" s="1"/>
      <c r="M790" s="1"/>
    </row>
    <row r="791" spans="10:13" ht="15.75" customHeight="1" x14ac:dyDescent="0.2">
      <c r="J791" s="1"/>
      <c r="K791" s="1"/>
      <c r="L791" s="1"/>
      <c r="M791" s="1"/>
    </row>
    <row r="792" spans="10:13" ht="15.75" customHeight="1" x14ac:dyDescent="0.2">
      <c r="J792" s="1"/>
      <c r="K792" s="1"/>
      <c r="L792" s="1"/>
      <c r="M792" s="1"/>
    </row>
    <row r="793" spans="10:13" ht="15.75" customHeight="1" x14ac:dyDescent="0.2">
      <c r="J793" s="1"/>
      <c r="K793" s="1"/>
      <c r="L793" s="1"/>
      <c r="M793" s="1"/>
    </row>
    <row r="794" spans="10:13" ht="15.75" customHeight="1" x14ac:dyDescent="0.2">
      <c r="J794" s="1"/>
      <c r="K794" s="1"/>
      <c r="L794" s="1"/>
      <c r="M794" s="1"/>
    </row>
    <row r="795" spans="10:13" ht="15.75" customHeight="1" x14ac:dyDescent="0.2">
      <c r="J795" s="1"/>
      <c r="K795" s="1"/>
      <c r="L795" s="1"/>
      <c r="M795" s="1"/>
    </row>
    <row r="796" spans="10:13" ht="15.75" customHeight="1" x14ac:dyDescent="0.2">
      <c r="J796" s="1"/>
      <c r="K796" s="1"/>
      <c r="L796" s="1"/>
      <c r="M796" s="1"/>
    </row>
    <row r="797" spans="10:13" ht="15.75" customHeight="1" x14ac:dyDescent="0.2">
      <c r="J797" s="1"/>
      <c r="K797" s="1"/>
      <c r="L797" s="1"/>
      <c r="M797" s="1"/>
    </row>
    <row r="798" spans="10:13" ht="15.75" customHeight="1" x14ac:dyDescent="0.2">
      <c r="J798" s="1"/>
      <c r="K798" s="1"/>
      <c r="L798" s="1"/>
      <c r="M798" s="1"/>
    </row>
    <row r="799" spans="10:13" ht="15.75" customHeight="1" x14ac:dyDescent="0.2">
      <c r="J799" s="1"/>
      <c r="K799" s="1"/>
      <c r="L799" s="1"/>
      <c r="M799" s="1"/>
    </row>
    <row r="800" spans="10:13" ht="15.75" customHeight="1" x14ac:dyDescent="0.2">
      <c r="J800" s="1"/>
      <c r="K800" s="1"/>
      <c r="L800" s="1"/>
      <c r="M800" s="1"/>
    </row>
    <row r="801" spans="10:13" ht="15.75" customHeight="1" x14ac:dyDescent="0.2">
      <c r="J801" s="1"/>
      <c r="K801" s="1"/>
      <c r="L801" s="1"/>
      <c r="M801" s="1"/>
    </row>
    <row r="802" spans="10:13" ht="15.75" customHeight="1" x14ac:dyDescent="0.2">
      <c r="J802" s="1"/>
      <c r="K802" s="1"/>
      <c r="L802" s="1"/>
      <c r="M802" s="1"/>
    </row>
    <row r="803" spans="10:13" ht="15.75" customHeight="1" x14ac:dyDescent="0.2">
      <c r="J803" s="1"/>
      <c r="K803" s="1"/>
      <c r="L803" s="1"/>
      <c r="M803" s="1"/>
    </row>
    <row r="804" spans="10:13" ht="15.75" customHeight="1" x14ac:dyDescent="0.2">
      <c r="J804" s="1"/>
      <c r="K804" s="1"/>
      <c r="L804" s="1"/>
      <c r="M804" s="1"/>
    </row>
    <row r="805" spans="10:13" ht="15.75" customHeight="1" x14ac:dyDescent="0.2">
      <c r="J805" s="1"/>
      <c r="K805" s="1"/>
      <c r="L805" s="1"/>
      <c r="M805" s="1"/>
    </row>
    <row r="806" spans="10:13" ht="15.75" customHeight="1" x14ac:dyDescent="0.2">
      <c r="J806" s="1"/>
      <c r="K806" s="1"/>
      <c r="L806" s="1"/>
      <c r="M806" s="1"/>
    </row>
    <row r="807" spans="10:13" ht="15.75" customHeight="1" x14ac:dyDescent="0.2">
      <c r="J807" s="1"/>
      <c r="K807" s="1"/>
      <c r="L807" s="1"/>
      <c r="M807" s="1"/>
    </row>
    <row r="808" spans="10:13" ht="15.75" customHeight="1" x14ac:dyDescent="0.2">
      <c r="J808" s="1"/>
      <c r="K808" s="1"/>
      <c r="L808" s="1"/>
      <c r="M808" s="1"/>
    </row>
    <row r="809" spans="10:13" ht="15.75" customHeight="1" x14ac:dyDescent="0.2">
      <c r="J809" s="1"/>
      <c r="K809" s="1"/>
      <c r="L809" s="1"/>
      <c r="M809" s="1"/>
    </row>
    <row r="810" spans="10:13" ht="15.75" customHeight="1" x14ac:dyDescent="0.2">
      <c r="J810" s="1"/>
      <c r="K810" s="1"/>
      <c r="L810" s="1"/>
      <c r="M810" s="1"/>
    </row>
    <row r="811" spans="10:13" ht="15.75" customHeight="1" x14ac:dyDescent="0.2">
      <c r="J811" s="1"/>
      <c r="K811" s="1"/>
      <c r="L811" s="1"/>
      <c r="M811" s="1"/>
    </row>
    <row r="812" spans="10:13" ht="15.75" customHeight="1" x14ac:dyDescent="0.2">
      <c r="J812" s="1"/>
      <c r="K812" s="1"/>
      <c r="L812" s="1"/>
      <c r="M812" s="1"/>
    </row>
    <row r="813" spans="10:13" ht="15.75" customHeight="1" x14ac:dyDescent="0.2">
      <c r="J813" s="1"/>
      <c r="K813" s="1"/>
      <c r="L813" s="1"/>
      <c r="M813" s="1"/>
    </row>
    <row r="814" spans="10:13" ht="15.75" customHeight="1" x14ac:dyDescent="0.2">
      <c r="J814" s="1"/>
      <c r="K814" s="1"/>
      <c r="L814" s="1"/>
      <c r="M814" s="1"/>
    </row>
    <row r="815" spans="10:13" ht="15.75" customHeight="1" x14ac:dyDescent="0.2">
      <c r="J815" s="1"/>
      <c r="K815" s="1"/>
      <c r="L815" s="1"/>
      <c r="M815" s="1"/>
    </row>
    <row r="816" spans="10:13" ht="15.75" customHeight="1" x14ac:dyDescent="0.2">
      <c r="J816" s="1"/>
      <c r="K816" s="1"/>
      <c r="L816" s="1"/>
      <c r="M816" s="1"/>
    </row>
    <row r="817" spans="10:13" ht="15.75" customHeight="1" x14ac:dyDescent="0.2">
      <c r="J817" s="1"/>
      <c r="K817" s="1"/>
      <c r="L817" s="1"/>
      <c r="M817" s="1"/>
    </row>
    <row r="818" spans="10:13" ht="15.75" customHeight="1" x14ac:dyDescent="0.2">
      <c r="J818" s="1"/>
      <c r="K818" s="1"/>
      <c r="L818" s="1"/>
      <c r="M818" s="1"/>
    </row>
    <row r="819" spans="10:13" ht="15.75" customHeight="1" x14ac:dyDescent="0.2">
      <c r="J819" s="1"/>
      <c r="K819" s="1"/>
      <c r="L819" s="1"/>
      <c r="M819" s="1"/>
    </row>
    <row r="820" spans="10:13" ht="15.75" customHeight="1" x14ac:dyDescent="0.2">
      <c r="J820" s="1"/>
      <c r="K820" s="1"/>
      <c r="L820" s="1"/>
      <c r="M820" s="1"/>
    </row>
    <row r="821" spans="10:13" ht="15.75" customHeight="1" x14ac:dyDescent="0.2">
      <c r="J821" s="1"/>
      <c r="K821" s="1"/>
      <c r="L821" s="1"/>
      <c r="M821" s="1"/>
    </row>
    <row r="822" spans="10:13" ht="15.75" customHeight="1" x14ac:dyDescent="0.2">
      <c r="J822" s="1"/>
      <c r="K822" s="1"/>
      <c r="L822" s="1"/>
      <c r="M822" s="1"/>
    </row>
    <row r="823" spans="10:13" ht="15.75" customHeight="1" x14ac:dyDescent="0.2">
      <c r="J823" s="1"/>
      <c r="K823" s="1"/>
      <c r="L823" s="1"/>
      <c r="M823" s="1"/>
    </row>
    <row r="824" spans="10:13" ht="15.75" customHeight="1" x14ac:dyDescent="0.2">
      <c r="J824" s="1"/>
      <c r="K824" s="1"/>
      <c r="L824" s="1"/>
      <c r="M824" s="1"/>
    </row>
    <row r="825" spans="10:13" ht="15.75" customHeight="1" x14ac:dyDescent="0.2">
      <c r="J825" s="1"/>
      <c r="K825" s="1"/>
      <c r="L825" s="1"/>
      <c r="M825" s="1"/>
    </row>
    <row r="826" spans="10:13" ht="15.75" customHeight="1" x14ac:dyDescent="0.2">
      <c r="J826" s="1"/>
      <c r="K826" s="1"/>
      <c r="L826" s="1"/>
      <c r="M826" s="1"/>
    </row>
    <row r="827" spans="10:13" ht="15.75" customHeight="1" x14ac:dyDescent="0.2">
      <c r="J827" s="1"/>
      <c r="K827" s="1"/>
      <c r="L827" s="1"/>
      <c r="M827" s="1"/>
    </row>
    <row r="828" spans="10:13" ht="15.75" customHeight="1" x14ac:dyDescent="0.2">
      <c r="J828" s="1"/>
      <c r="K828" s="1"/>
      <c r="L828" s="1"/>
      <c r="M828" s="1"/>
    </row>
    <row r="829" spans="10:13" ht="15.75" customHeight="1" x14ac:dyDescent="0.2">
      <c r="J829" s="1"/>
      <c r="K829" s="1"/>
      <c r="L829" s="1"/>
      <c r="M829" s="1"/>
    </row>
    <row r="830" spans="10:13" ht="15.75" customHeight="1" x14ac:dyDescent="0.2">
      <c r="J830" s="1"/>
      <c r="K830" s="1"/>
      <c r="L830" s="1"/>
      <c r="M830" s="1"/>
    </row>
    <row r="831" spans="10:13" ht="15.75" customHeight="1" x14ac:dyDescent="0.2">
      <c r="J831" s="1"/>
      <c r="K831" s="1"/>
      <c r="L831" s="1"/>
      <c r="M831" s="1"/>
    </row>
    <row r="832" spans="10:13" ht="15.75" customHeight="1" x14ac:dyDescent="0.2">
      <c r="J832" s="1"/>
      <c r="K832" s="1"/>
      <c r="L832" s="1"/>
      <c r="M832" s="1"/>
    </row>
    <row r="833" spans="10:13" ht="15.75" customHeight="1" x14ac:dyDescent="0.2">
      <c r="J833" s="1"/>
      <c r="K833" s="1"/>
      <c r="L833" s="1"/>
      <c r="M833" s="1"/>
    </row>
    <row r="834" spans="10:13" ht="15.75" customHeight="1" x14ac:dyDescent="0.2">
      <c r="J834" s="1"/>
      <c r="K834" s="1"/>
      <c r="L834" s="1"/>
      <c r="M834" s="1"/>
    </row>
    <row r="835" spans="10:13" ht="15.75" customHeight="1" x14ac:dyDescent="0.2">
      <c r="J835" s="1"/>
      <c r="K835" s="1"/>
      <c r="L835" s="1"/>
      <c r="M835" s="1"/>
    </row>
    <row r="836" spans="10:13" ht="15.75" customHeight="1" x14ac:dyDescent="0.2">
      <c r="J836" s="1"/>
      <c r="K836" s="1"/>
      <c r="L836" s="1"/>
      <c r="M836" s="1"/>
    </row>
    <row r="837" spans="10:13" ht="15.75" customHeight="1" x14ac:dyDescent="0.2">
      <c r="J837" s="1"/>
      <c r="K837" s="1"/>
      <c r="L837" s="1"/>
      <c r="M837" s="1"/>
    </row>
    <row r="838" spans="10:13" ht="15.75" customHeight="1" x14ac:dyDescent="0.2">
      <c r="J838" s="1"/>
      <c r="K838" s="1"/>
      <c r="L838" s="1"/>
      <c r="M838" s="1"/>
    </row>
    <row r="839" spans="10:13" ht="15.75" customHeight="1" x14ac:dyDescent="0.2">
      <c r="J839" s="1"/>
      <c r="K839" s="1"/>
      <c r="L839" s="1"/>
      <c r="M839" s="1"/>
    </row>
    <row r="840" spans="10:13" ht="15.75" customHeight="1" x14ac:dyDescent="0.2">
      <c r="J840" s="1"/>
      <c r="K840" s="1"/>
      <c r="L840" s="1"/>
      <c r="M840" s="1"/>
    </row>
    <row r="841" spans="10:13" ht="15.75" customHeight="1" x14ac:dyDescent="0.2">
      <c r="J841" s="1"/>
      <c r="K841" s="1"/>
      <c r="L841" s="1"/>
      <c r="M841" s="1"/>
    </row>
    <row r="842" spans="10:13" ht="15.75" customHeight="1" x14ac:dyDescent="0.2">
      <c r="J842" s="1"/>
      <c r="K842" s="1"/>
      <c r="L842" s="1"/>
      <c r="M842" s="1"/>
    </row>
    <row r="843" spans="10:13" ht="15.75" customHeight="1" x14ac:dyDescent="0.2">
      <c r="J843" s="1"/>
      <c r="K843" s="1"/>
      <c r="L843" s="1"/>
      <c r="M843" s="1"/>
    </row>
    <row r="844" spans="10:13" ht="15.75" customHeight="1" x14ac:dyDescent="0.2">
      <c r="J844" s="1"/>
      <c r="K844" s="1"/>
      <c r="L844" s="1"/>
      <c r="M844" s="1"/>
    </row>
    <row r="845" spans="10:13" ht="15.75" customHeight="1" x14ac:dyDescent="0.2">
      <c r="J845" s="1"/>
      <c r="K845" s="1"/>
      <c r="L845" s="1"/>
      <c r="M845" s="1"/>
    </row>
    <row r="846" spans="10:13" ht="15.75" customHeight="1" x14ac:dyDescent="0.2">
      <c r="J846" s="1"/>
      <c r="K846" s="1"/>
      <c r="L846" s="1"/>
      <c r="M846" s="1"/>
    </row>
    <row r="847" spans="10:13" ht="15.75" customHeight="1" x14ac:dyDescent="0.2">
      <c r="J847" s="1"/>
      <c r="K847" s="1"/>
      <c r="L847" s="1"/>
      <c r="M847" s="1"/>
    </row>
    <row r="848" spans="10:13" ht="15.75" customHeight="1" x14ac:dyDescent="0.2">
      <c r="J848" s="1"/>
      <c r="K848" s="1"/>
      <c r="L848" s="1"/>
      <c r="M848" s="1"/>
    </row>
    <row r="849" spans="10:13" ht="15.75" customHeight="1" x14ac:dyDescent="0.2">
      <c r="J849" s="1"/>
      <c r="K849" s="1"/>
      <c r="L849" s="1"/>
      <c r="M849" s="1"/>
    </row>
    <row r="850" spans="10:13" ht="15.75" customHeight="1" x14ac:dyDescent="0.2">
      <c r="J850" s="1"/>
      <c r="K850" s="1"/>
      <c r="L850" s="1"/>
      <c r="M850" s="1"/>
    </row>
    <row r="851" spans="10:13" ht="15.75" customHeight="1" x14ac:dyDescent="0.2">
      <c r="J851" s="1"/>
      <c r="K851" s="1"/>
      <c r="L851" s="1"/>
      <c r="M851" s="1"/>
    </row>
    <row r="852" spans="10:13" ht="15.75" customHeight="1" x14ac:dyDescent="0.2">
      <c r="J852" s="1"/>
      <c r="K852" s="1"/>
      <c r="L852" s="1"/>
      <c r="M852" s="1"/>
    </row>
    <row r="853" spans="10:13" ht="15.75" customHeight="1" x14ac:dyDescent="0.2">
      <c r="J853" s="1"/>
      <c r="K853" s="1"/>
      <c r="L853" s="1"/>
      <c r="M853" s="1"/>
    </row>
    <row r="854" spans="10:13" ht="15.75" customHeight="1" x14ac:dyDescent="0.2">
      <c r="J854" s="1"/>
      <c r="K854" s="1"/>
      <c r="L854" s="1"/>
      <c r="M854" s="1"/>
    </row>
    <row r="855" spans="10:13" ht="15.75" customHeight="1" x14ac:dyDescent="0.2">
      <c r="J855" s="1"/>
      <c r="K855" s="1"/>
      <c r="L855" s="1"/>
      <c r="M855" s="1"/>
    </row>
    <row r="856" spans="10:13" ht="15.75" customHeight="1" x14ac:dyDescent="0.2">
      <c r="J856" s="1"/>
      <c r="K856" s="1"/>
      <c r="L856" s="1"/>
      <c r="M856" s="1"/>
    </row>
    <row r="857" spans="10:13" ht="15.75" customHeight="1" x14ac:dyDescent="0.2">
      <c r="J857" s="1"/>
      <c r="K857" s="1"/>
      <c r="L857" s="1"/>
      <c r="M857" s="1"/>
    </row>
    <row r="858" spans="10:13" ht="15.75" customHeight="1" x14ac:dyDescent="0.2">
      <c r="J858" s="1"/>
      <c r="K858" s="1"/>
      <c r="L858" s="1"/>
      <c r="M858" s="1"/>
    </row>
    <row r="859" spans="10:13" ht="15.75" customHeight="1" x14ac:dyDescent="0.2">
      <c r="J859" s="1"/>
      <c r="K859" s="1"/>
      <c r="L859" s="1"/>
      <c r="M859" s="1"/>
    </row>
    <row r="860" spans="10:13" ht="15.75" customHeight="1" x14ac:dyDescent="0.2">
      <c r="J860" s="1"/>
      <c r="K860" s="1"/>
      <c r="L860" s="1"/>
      <c r="M860" s="1"/>
    </row>
    <row r="861" spans="10:13" ht="15.75" customHeight="1" x14ac:dyDescent="0.2">
      <c r="J861" s="1"/>
      <c r="K861" s="1"/>
      <c r="L861" s="1"/>
      <c r="M861" s="1"/>
    </row>
    <row r="862" spans="10:13" ht="15.75" customHeight="1" x14ac:dyDescent="0.2">
      <c r="J862" s="1"/>
      <c r="K862" s="1"/>
      <c r="L862" s="1"/>
      <c r="M862" s="1"/>
    </row>
    <row r="863" spans="10:13" ht="15.75" customHeight="1" x14ac:dyDescent="0.2">
      <c r="J863" s="1"/>
      <c r="K863" s="1"/>
      <c r="L863" s="1"/>
      <c r="M863" s="1"/>
    </row>
    <row r="864" spans="10:13" ht="15.75" customHeight="1" x14ac:dyDescent="0.2">
      <c r="J864" s="1"/>
      <c r="K864" s="1"/>
      <c r="L864" s="1"/>
      <c r="M864" s="1"/>
    </row>
    <row r="865" spans="10:13" ht="15.75" customHeight="1" x14ac:dyDescent="0.2">
      <c r="J865" s="1"/>
      <c r="K865" s="1"/>
      <c r="L865" s="1"/>
      <c r="M865" s="1"/>
    </row>
    <row r="866" spans="10:13" ht="15.75" customHeight="1" x14ac:dyDescent="0.2">
      <c r="J866" s="1"/>
      <c r="K866" s="1"/>
      <c r="L866" s="1"/>
      <c r="M866" s="1"/>
    </row>
    <row r="867" spans="10:13" ht="15.75" customHeight="1" x14ac:dyDescent="0.2">
      <c r="J867" s="1"/>
      <c r="K867" s="1"/>
      <c r="L867" s="1"/>
      <c r="M867" s="1"/>
    </row>
    <row r="868" spans="10:13" ht="15.75" customHeight="1" x14ac:dyDescent="0.2">
      <c r="J868" s="1"/>
      <c r="K868" s="1"/>
      <c r="L868" s="1"/>
      <c r="M868" s="1"/>
    </row>
    <row r="869" spans="10:13" ht="15.75" customHeight="1" x14ac:dyDescent="0.2">
      <c r="J869" s="1"/>
      <c r="K869" s="1"/>
      <c r="L869" s="1"/>
      <c r="M869" s="1"/>
    </row>
    <row r="870" spans="10:13" ht="15.75" customHeight="1" x14ac:dyDescent="0.2">
      <c r="J870" s="1"/>
      <c r="K870" s="1"/>
      <c r="L870" s="1"/>
      <c r="M870" s="1"/>
    </row>
    <row r="871" spans="10:13" ht="15.75" customHeight="1" x14ac:dyDescent="0.2">
      <c r="J871" s="1"/>
      <c r="K871" s="1"/>
      <c r="L871" s="1"/>
      <c r="M871" s="1"/>
    </row>
    <row r="872" spans="10:13" ht="15.75" customHeight="1" x14ac:dyDescent="0.2">
      <c r="J872" s="1"/>
      <c r="K872" s="1"/>
      <c r="L872" s="1"/>
      <c r="M872" s="1"/>
    </row>
    <row r="873" spans="10:13" ht="15.75" customHeight="1" x14ac:dyDescent="0.2">
      <c r="J873" s="1"/>
      <c r="K873" s="1"/>
      <c r="L873" s="1"/>
      <c r="M873" s="1"/>
    </row>
    <row r="874" spans="10:13" ht="15.75" customHeight="1" x14ac:dyDescent="0.2">
      <c r="J874" s="1"/>
      <c r="K874" s="1"/>
      <c r="L874" s="1"/>
      <c r="M874" s="1"/>
    </row>
    <row r="875" spans="10:13" ht="15.75" customHeight="1" x14ac:dyDescent="0.2">
      <c r="J875" s="1"/>
      <c r="K875" s="1"/>
      <c r="L875" s="1"/>
      <c r="M875" s="1"/>
    </row>
    <row r="876" spans="10:13" ht="15.75" customHeight="1" x14ac:dyDescent="0.2">
      <c r="J876" s="1"/>
      <c r="K876" s="1"/>
      <c r="L876" s="1"/>
      <c r="M876" s="1"/>
    </row>
    <row r="877" spans="10:13" ht="15.75" customHeight="1" x14ac:dyDescent="0.2">
      <c r="J877" s="1"/>
      <c r="K877" s="1"/>
      <c r="L877" s="1"/>
      <c r="M877" s="1"/>
    </row>
    <row r="878" spans="10:13" ht="15.75" customHeight="1" x14ac:dyDescent="0.2">
      <c r="J878" s="1"/>
      <c r="K878" s="1"/>
      <c r="L878" s="1"/>
      <c r="M878" s="1"/>
    </row>
    <row r="879" spans="10:13" ht="15.75" customHeight="1" x14ac:dyDescent="0.2">
      <c r="J879" s="1"/>
      <c r="K879" s="1"/>
      <c r="L879" s="1"/>
      <c r="M879" s="1"/>
    </row>
    <row r="880" spans="10:13" ht="15.75" customHeight="1" x14ac:dyDescent="0.2">
      <c r="J880" s="1"/>
      <c r="K880" s="1"/>
      <c r="L880" s="1"/>
      <c r="M880" s="1"/>
    </row>
    <row r="881" spans="10:13" ht="15.75" customHeight="1" x14ac:dyDescent="0.2">
      <c r="J881" s="1"/>
      <c r="K881" s="1"/>
      <c r="L881" s="1"/>
      <c r="M881" s="1"/>
    </row>
    <row r="882" spans="10:13" ht="15.75" customHeight="1" x14ac:dyDescent="0.2">
      <c r="J882" s="1"/>
      <c r="K882" s="1"/>
      <c r="L882" s="1"/>
      <c r="M882" s="1"/>
    </row>
    <row r="883" spans="10:13" ht="15.75" customHeight="1" x14ac:dyDescent="0.2">
      <c r="J883" s="1"/>
      <c r="K883" s="1"/>
      <c r="L883" s="1"/>
      <c r="M883" s="1"/>
    </row>
    <row r="884" spans="10:13" ht="15.75" customHeight="1" x14ac:dyDescent="0.2">
      <c r="J884" s="1"/>
      <c r="K884" s="1"/>
      <c r="L884" s="1"/>
      <c r="M884" s="1"/>
    </row>
    <row r="885" spans="10:13" ht="15.75" customHeight="1" x14ac:dyDescent="0.2">
      <c r="J885" s="1"/>
      <c r="K885" s="1"/>
      <c r="L885" s="1"/>
      <c r="M885" s="1"/>
    </row>
    <row r="886" spans="10:13" ht="15.75" customHeight="1" x14ac:dyDescent="0.2">
      <c r="J886" s="1"/>
      <c r="K886" s="1"/>
      <c r="L886" s="1"/>
      <c r="M886" s="1"/>
    </row>
    <row r="887" spans="10:13" ht="15.75" customHeight="1" x14ac:dyDescent="0.2">
      <c r="J887" s="1"/>
      <c r="K887" s="1"/>
      <c r="L887" s="1"/>
      <c r="M887" s="1"/>
    </row>
    <row r="888" spans="10:13" ht="15.75" customHeight="1" x14ac:dyDescent="0.2">
      <c r="J888" s="1"/>
      <c r="K888" s="1"/>
      <c r="L888" s="1"/>
      <c r="M888" s="1"/>
    </row>
    <row r="889" spans="10:13" ht="15.75" customHeight="1" x14ac:dyDescent="0.2">
      <c r="J889" s="1"/>
      <c r="K889" s="1"/>
      <c r="L889" s="1"/>
      <c r="M889" s="1"/>
    </row>
    <row r="890" spans="10:13" ht="15.75" customHeight="1" x14ac:dyDescent="0.2">
      <c r="J890" s="1"/>
      <c r="K890" s="1"/>
      <c r="L890" s="1"/>
      <c r="M890" s="1"/>
    </row>
    <row r="891" spans="10:13" ht="15.75" customHeight="1" x14ac:dyDescent="0.2">
      <c r="J891" s="1"/>
      <c r="K891" s="1"/>
      <c r="L891" s="1"/>
      <c r="M891" s="1"/>
    </row>
    <row r="892" spans="10:13" ht="15.75" customHeight="1" x14ac:dyDescent="0.2">
      <c r="J892" s="1"/>
      <c r="K892" s="1"/>
      <c r="L892" s="1"/>
      <c r="M892" s="1"/>
    </row>
    <row r="893" spans="10:13" ht="15.75" customHeight="1" x14ac:dyDescent="0.2">
      <c r="J893" s="1"/>
      <c r="K893" s="1"/>
      <c r="L893" s="1"/>
      <c r="M893" s="1"/>
    </row>
    <row r="894" spans="10:13" ht="15.75" customHeight="1" x14ac:dyDescent="0.2">
      <c r="J894" s="1"/>
      <c r="K894" s="1"/>
      <c r="L894" s="1"/>
      <c r="M894" s="1"/>
    </row>
    <row r="895" spans="10:13" ht="15.75" customHeight="1" x14ac:dyDescent="0.2">
      <c r="J895" s="1"/>
      <c r="K895" s="1"/>
      <c r="L895" s="1"/>
      <c r="M895" s="1"/>
    </row>
    <row r="896" spans="10:13" ht="15.75" customHeight="1" x14ac:dyDescent="0.2">
      <c r="J896" s="1"/>
      <c r="K896" s="1"/>
      <c r="L896" s="1"/>
      <c r="M896" s="1"/>
    </row>
    <row r="897" spans="10:13" ht="15.75" customHeight="1" x14ac:dyDescent="0.2">
      <c r="J897" s="1"/>
      <c r="K897" s="1"/>
      <c r="L897" s="1"/>
      <c r="M897" s="1"/>
    </row>
    <row r="898" spans="10:13" ht="15.75" customHeight="1" x14ac:dyDescent="0.2">
      <c r="J898" s="1"/>
      <c r="K898" s="1"/>
      <c r="L898" s="1"/>
      <c r="M898" s="1"/>
    </row>
    <row r="899" spans="10:13" ht="15.75" customHeight="1" x14ac:dyDescent="0.2">
      <c r="J899" s="1"/>
      <c r="K899" s="1"/>
      <c r="L899" s="1"/>
      <c r="M899" s="1"/>
    </row>
    <row r="900" spans="10:13" ht="15.75" customHeight="1" x14ac:dyDescent="0.2">
      <c r="J900" s="1"/>
      <c r="K900" s="1"/>
      <c r="L900" s="1"/>
      <c r="M900" s="1"/>
    </row>
    <row r="901" spans="10:13" ht="15.75" customHeight="1" x14ac:dyDescent="0.2">
      <c r="J901" s="1"/>
      <c r="K901" s="1"/>
      <c r="L901" s="1"/>
      <c r="M901" s="1"/>
    </row>
    <row r="902" spans="10:13" ht="15.75" customHeight="1" x14ac:dyDescent="0.2">
      <c r="J902" s="1"/>
      <c r="K902" s="1"/>
      <c r="L902" s="1"/>
      <c r="M902" s="1"/>
    </row>
    <row r="903" spans="10:13" ht="15.75" customHeight="1" x14ac:dyDescent="0.2">
      <c r="J903" s="1"/>
      <c r="K903" s="1"/>
      <c r="L903" s="1"/>
      <c r="M903" s="1"/>
    </row>
    <row r="904" spans="10:13" ht="15.75" customHeight="1" x14ac:dyDescent="0.2">
      <c r="J904" s="1"/>
      <c r="K904" s="1"/>
      <c r="L904" s="1"/>
      <c r="M904" s="1"/>
    </row>
    <row r="905" spans="10:13" ht="15.75" customHeight="1" x14ac:dyDescent="0.2">
      <c r="J905" s="1"/>
      <c r="K905" s="1"/>
      <c r="L905" s="1"/>
      <c r="M905" s="1"/>
    </row>
    <row r="906" spans="10:13" ht="15.75" customHeight="1" x14ac:dyDescent="0.2">
      <c r="J906" s="1"/>
      <c r="K906" s="1"/>
      <c r="L906" s="1"/>
      <c r="M906" s="1"/>
    </row>
    <row r="907" spans="10:13" ht="15.75" customHeight="1" x14ac:dyDescent="0.2">
      <c r="J907" s="1"/>
      <c r="K907" s="1"/>
      <c r="L907" s="1"/>
      <c r="M907" s="1"/>
    </row>
    <row r="908" spans="10:13" ht="15.75" customHeight="1" x14ac:dyDescent="0.2">
      <c r="J908" s="1"/>
      <c r="K908" s="1"/>
      <c r="L908" s="1"/>
      <c r="M908" s="1"/>
    </row>
    <row r="909" spans="10:13" ht="15.75" customHeight="1" x14ac:dyDescent="0.2">
      <c r="J909" s="1"/>
      <c r="K909" s="1"/>
      <c r="L909" s="1"/>
      <c r="M909" s="1"/>
    </row>
    <row r="910" spans="10:13" ht="15.75" customHeight="1" x14ac:dyDescent="0.2">
      <c r="J910" s="1"/>
      <c r="K910" s="1"/>
      <c r="L910" s="1"/>
      <c r="M910" s="1"/>
    </row>
    <row r="911" spans="10:13" ht="15.75" customHeight="1" x14ac:dyDescent="0.2">
      <c r="J911" s="1"/>
      <c r="K911" s="1"/>
      <c r="L911" s="1"/>
      <c r="M911" s="1"/>
    </row>
    <row r="912" spans="10:13" ht="15.75" customHeight="1" x14ac:dyDescent="0.2">
      <c r="J912" s="1"/>
      <c r="K912" s="1"/>
      <c r="L912" s="1"/>
      <c r="M912" s="1"/>
    </row>
    <row r="913" spans="10:13" ht="15.75" customHeight="1" x14ac:dyDescent="0.2">
      <c r="J913" s="1"/>
      <c r="K913" s="1"/>
      <c r="L913" s="1"/>
      <c r="M913" s="1"/>
    </row>
    <row r="914" spans="10:13" ht="15.75" customHeight="1" x14ac:dyDescent="0.2">
      <c r="J914" s="1"/>
      <c r="K914" s="1"/>
      <c r="L914" s="1"/>
      <c r="M914" s="1"/>
    </row>
    <row r="915" spans="10:13" ht="15.75" customHeight="1" x14ac:dyDescent="0.2">
      <c r="J915" s="1"/>
      <c r="K915" s="1"/>
      <c r="L915" s="1"/>
      <c r="M915" s="1"/>
    </row>
    <row r="916" spans="10:13" ht="15.75" customHeight="1" x14ac:dyDescent="0.2">
      <c r="J916" s="1"/>
      <c r="K916" s="1"/>
      <c r="L916" s="1"/>
      <c r="M916" s="1"/>
    </row>
    <row r="917" spans="10:13" ht="15.75" customHeight="1" x14ac:dyDescent="0.2">
      <c r="J917" s="1"/>
      <c r="K917" s="1"/>
      <c r="L917" s="1"/>
      <c r="M917" s="1"/>
    </row>
    <row r="918" spans="10:13" ht="15.75" customHeight="1" x14ac:dyDescent="0.2">
      <c r="J918" s="1"/>
      <c r="K918" s="1"/>
      <c r="L918" s="1"/>
      <c r="M918" s="1"/>
    </row>
    <row r="919" spans="10:13" ht="15.75" customHeight="1" x14ac:dyDescent="0.2">
      <c r="J919" s="1"/>
      <c r="K919" s="1"/>
      <c r="L919" s="1"/>
      <c r="M919" s="1"/>
    </row>
    <row r="920" spans="10:13" ht="15.75" customHeight="1" x14ac:dyDescent="0.2">
      <c r="J920" s="1"/>
      <c r="K920" s="1"/>
      <c r="L920" s="1"/>
      <c r="M920" s="1"/>
    </row>
    <row r="921" spans="10:13" ht="15.75" customHeight="1" x14ac:dyDescent="0.2">
      <c r="J921" s="1"/>
      <c r="K921" s="1"/>
      <c r="L921" s="1"/>
      <c r="M921" s="1"/>
    </row>
    <row r="922" spans="10:13" ht="15.75" customHeight="1" x14ac:dyDescent="0.2">
      <c r="J922" s="1"/>
      <c r="K922" s="1"/>
      <c r="L922" s="1"/>
      <c r="M922" s="1"/>
    </row>
    <row r="923" spans="10:13" ht="15.75" customHeight="1" x14ac:dyDescent="0.2">
      <c r="J923" s="1"/>
      <c r="K923" s="1"/>
      <c r="L923" s="1"/>
      <c r="M923" s="1"/>
    </row>
    <row r="924" spans="10:13" ht="15.75" customHeight="1" x14ac:dyDescent="0.2">
      <c r="J924" s="1"/>
      <c r="K924" s="1"/>
      <c r="L924" s="1"/>
      <c r="M924" s="1"/>
    </row>
    <row r="925" spans="10:13" ht="15.75" customHeight="1" x14ac:dyDescent="0.2">
      <c r="J925" s="1"/>
      <c r="K925" s="1"/>
      <c r="L925" s="1"/>
      <c r="M925" s="1"/>
    </row>
    <row r="926" spans="10:13" ht="15.75" customHeight="1" x14ac:dyDescent="0.2">
      <c r="J926" s="1"/>
      <c r="K926" s="1"/>
      <c r="L926" s="1"/>
      <c r="M926" s="1"/>
    </row>
    <row r="927" spans="10:13" ht="15.75" customHeight="1" x14ac:dyDescent="0.2">
      <c r="J927" s="1"/>
      <c r="K927" s="1"/>
      <c r="L927" s="1"/>
      <c r="M927" s="1"/>
    </row>
    <row r="928" spans="10:13" ht="15.75" customHeight="1" x14ac:dyDescent="0.2">
      <c r="J928" s="1"/>
      <c r="K928" s="1"/>
      <c r="L928" s="1"/>
      <c r="M928" s="1"/>
    </row>
    <row r="929" spans="10:13" ht="15.75" customHeight="1" x14ac:dyDescent="0.2">
      <c r="J929" s="1"/>
      <c r="K929" s="1"/>
      <c r="L929" s="1"/>
      <c r="M929" s="1"/>
    </row>
    <row r="930" spans="10:13" ht="15.75" customHeight="1" x14ac:dyDescent="0.2">
      <c r="J930" s="1"/>
      <c r="K930" s="1"/>
      <c r="L930" s="1"/>
      <c r="M930" s="1"/>
    </row>
    <row r="931" spans="10:13" ht="15.75" customHeight="1" x14ac:dyDescent="0.2">
      <c r="J931" s="1"/>
      <c r="K931" s="1"/>
      <c r="L931" s="1"/>
      <c r="M931" s="1"/>
    </row>
    <row r="932" spans="10:13" ht="15.75" customHeight="1" x14ac:dyDescent="0.2">
      <c r="J932" s="1"/>
      <c r="K932" s="1"/>
      <c r="L932" s="1"/>
      <c r="M932" s="1"/>
    </row>
    <row r="933" spans="10:13" ht="15.75" customHeight="1" x14ac:dyDescent="0.2">
      <c r="J933" s="1"/>
      <c r="K933" s="1"/>
      <c r="L933" s="1"/>
      <c r="M933" s="1"/>
    </row>
    <row r="934" spans="10:13" ht="15.75" customHeight="1" x14ac:dyDescent="0.2">
      <c r="J934" s="1"/>
      <c r="K934" s="1"/>
      <c r="L934" s="1"/>
      <c r="M934" s="1"/>
    </row>
    <row r="935" spans="10:13" ht="15.75" customHeight="1" x14ac:dyDescent="0.2">
      <c r="J935" s="1"/>
      <c r="K935" s="1"/>
      <c r="L935" s="1"/>
      <c r="M935" s="1"/>
    </row>
    <row r="936" spans="10:13" ht="15.75" customHeight="1" x14ac:dyDescent="0.2">
      <c r="J936" s="1"/>
      <c r="K936" s="1"/>
      <c r="L936" s="1"/>
      <c r="M936" s="1"/>
    </row>
    <row r="937" spans="10:13" ht="15.75" customHeight="1" x14ac:dyDescent="0.2">
      <c r="J937" s="1"/>
      <c r="K937" s="1"/>
      <c r="L937" s="1"/>
      <c r="M937" s="1"/>
    </row>
    <row r="938" spans="10:13" ht="15.75" customHeight="1" x14ac:dyDescent="0.2">
      <c r="J938" s="1"/>
      <c r="K938" s="1"/>
      <c r="L938" s="1"/>
      <c r="M938" s="1"/>
    </row>
    <row r="939" spans="10:13" ht="15.75" customHeight="1" x14ac:dyDescent="0.2">
      <c r="J939" s="1"/>
      <c r="K939" s="1"/>
      <c r="L939" s="1"/>
      <c r="M939" s="1"/>
    </row>
    <row r="940" spans="10:13" ht="15.75" customHeight="1" x14ac:dyDescent="0.2">
      <c r="J940" s="1"/>
      <c r="K940" s="1"/>
      <c r="L940" s="1"/>
      <c r="M940" s="1"/>
    </row>
    <row r="941" spans="10:13" ht="15.75" customHeight="1" x14ac:dyDescent="0.2">
      <c r="J941" s="1"/>
      <c r="K941" s="1"/>
      <c r="L941" s="1"/>
      <c r="M941" s="1"/>
    </row>
    <row r="942" spans="10:13" ht="15.75" customHeight="1" x14ac:dyDescent="0.2">
      <c r="J942" s="1"/>
      <c r="K942" s="1"/>
      <c r="L942" s="1"/>
      <c r="M942" s="1"/>
    </row>
    <row r="943" spans="10:13" ht="15.75" customHeight="1" x14ac:dyDescent="0.2">
      <c r="J943" s="1"/>
      <c r="K943" s="1"/>
      <c r="L943" s="1"/>
      <c r="M943" s="1"/>
    </row>
    <row r="944" spans="10:13" ht="15.75" customHeight="1" x14ac:dyDescent="0.2">
      <c r="J944" s="1"/>
      <c r="K944" s="1"/>
      <c r="L944" s="1"/>
      <c r="M944" s="1"/>
    </row>
    <row r="945" spans="10:13" ht="15.75" customHeight="1" x14ac:dyDescent="0.2">
      <c r="J945" s="1"/>
      <c r="K945" s="1"/>
      <c r="L945" s="1"/>
      <c r="M945" s="1"/>
    </row>
    <row r="946" spans="10:13" ht="15.75" customHeight="1" x14ac:dyDescent="0.2">
      <c r="J946" s="1"/>
      <c r="K946" s="1"/>
      <c r="L946" s="1"/>
      <c r="M946" s="1"/>
    </row>
    <row r="947" spans="10:13" ht="15.75" customHeight="1" x14ac:dyDescent="0.2">
      <c r="J947" s="1"/>
      <c r="K947" s="1"/>
      <c r="L947" s="1"/>
      <c r="M947" s="1"/>
    </row>
    <row r="948" spans="10:13" ht="15.75" customHeight="1" x14ac:dyDescent="0.2">
      <c r="J948" s="1"/>
      <c r="K948" s="1"/>
      <c r="L948" s="1"/>
      <c r="M948" s="1"/>
    </row>
    <row r="949" spans="10:13" ht="15.75" customHeight="1" x14ac:dyDescent="0.2">
      <c r="J949" s="1"/>
      <c r="K949" s="1"/>
      <c r="L949" s="1"/>
      <c r="M949" s="1"/>
    </row>
    <row r="950" spans="10:13" ht="15.75" customHeight="1" x14ac:dyDescent="0.2">
      <c r="J950" s="1"/>
      <c r="K950" s="1"/>
      <c r="L950" s="1"/>
      <c r="M950" s="1"/>
    </row>
    <row r="951" spans="10:13" ht="15.75" customHeight="1" x14ac:dyDescent="0.2">
      <c r="J951" s="1"/>
      <c r="K951" s="1"/>
      <c r="L951" s="1"/>
      <c r="M951" s="1"/>
    </row>
    <row r="952" spans="10:13" ht="15.75" customHeight="1" x14ac:dyDescent="0.2">
      <c r="J952" s="1"/>
      <c r="K952" s="1"/>
      <c r="L952" s="1"/>
      <c r="M952" s="1"/>
    </row>
    <row r="953" spans="10:13" ht="15.75" customHeight="1" x14ac:dyDescent="0.2">
      <c r="J953" s="1"/>
      <c r="K953" s="1"/>
      <c r="L953" s="1"/>
      <c r="M953" s="1"/>
    </row>
    <row r="954" spans="10:13" ht="15.75" customHeight="1" x14ac:dyDescent="0.2">
      <c r="J954" s="1"/>
      <c r="K954" s="1"/>
      <c r="L954" s="1"/>
      <c r="M954" s="1"/>
    </row>
    <row r="955" spans="10:13" ht="15.75" customHeight="1" x14ac:dyDescent="0.2">
      <c r="J955" s="1"/>
      <c r="K955" s="1"/>
      <c r="L955" s="1"/>
      <c r="M955" s="1"/>
    </row>
    <row r="956" spans="10:13" ht="15.75" customHeight="1" x14ac:dyDescent="0.2">
      <c r="J956" s="1"/>
      <c r="K956" s="1"/>
      <c r="L956" s="1"/>
      <c r="M956" s="1"/>
    </row>
    <row r="957" spans="10:13" ht="15.75" customHeight="1" x14ac:dyDescent="0.2">
      <c r="J957" s="1"/>
      <c r="K957" s="1"/>
      <c r="L957" s="1"/>
      <c r="M957" s="1"/>
    </row>
    <row r="958" spans="10:13" ht="15.75" customHeight="1" x14ac:dyDescent="0.2">
      <c r="J958" s="1"/>
      <c r="K958" s="1"/>
      <c r="L958" s="1"/>
      <c r="M958" s="1"/>
    </row>
    <row r="959" spans="10:13" ht="15.75" customHeight="1" x14ac:dyDescent="0.2">
      <c r="J959" s="1"/>
      <c r="K959" s="1"/>
      <c r="L959" s="1"/>
      <c r="M959" s="1"/>
    </row>
    <row r="960" spans="10:13" ht="15.75" customHeight="1" x14ac:dyDescent="0.2">
      <c r="J960" s="1"/>
      <c r="K960" s="1"/>
      <c r="L960" s="1"/>
      <c r="M960" s="1"/>
    </row>
    <row r="961" spans="10:13" ht="15.75" customHeight="1" x14ac:dyDescent="0.2">
      <c r="J961" s="1"/>
      <c r="K961" s="1"/>
      <c r="L961" s="1"/>
      <c r="M961" s="1"/>
    </row>
    <row r="962" spans="10:13" ht="15.75" customHeight="1" x14ac:dyDescent="0.2">
      <c r="J962" s="1"/>
      <c r="K962" s="1"/>
      <c r="L962" s="1"/>
      <c r="M962" s="1"/>
    </row>
    <row r="963" spans="10:13" ht="15.75" customHeight="1" x14ac:dyDescent="0.2">
      <c r="J963" s="1"/>
      <c r="K963" s="1"/>
      <c r="L963" s="1"/>
      <c r="M963" s="1"/>
    </row>
    <row r="964" spans="10:13" ht="15.75" customHeight="1" x14ac:dyDescent="0.2">
      <c r="J964" s="1"/>
      <c r="K964" s="1"/>
      <c r="L964" s="1"/>
      <c r="M964" s="1"/>
    </row>
    <row r="965" spans="10:13" ht="15.75" customHeight="1" x14ac:dyDescent="0.2">
      <c r="J965" s="1"/>
      <c r="K965" s="1"/>
      <c r="L965" s="1"/>
      <c r="M965" s="1"/>
    </row>
    <row r="966" spans="10:13" ht="15.75" customHeight="1" x14ac:dyDescent="0.2">
      <c r="J966" s="1"/>
      <c r="K966" s="1"/>
      <c r="L966" s="1"/>
      <c r="M966" s="1"/>
    </row>
    <row r="967" spans="10:13" ht="15.75" customHeight="1" x14ac:dyDescent="0.2">
      <c r="J967" s="1"/>
      <c r="K967" s="1"/>
      <c r="L967" s="1"/>
      <c r="M967" s="1"/>
    </row>
    <row r="968" spans="10:13" ht="15.75" customHeight="1" x14ac:dyDescent="0.2">
      <c r="J968" s="1"/>
      <c r="K968" s="1"/>
      <c r="L968" s="1"/>
      <c r="M968" s="1"/>
    </row>
    <row r="969" spans="10:13" ht="15.75" customHeight="1" x14ac:dyDescent="0.2">
      <c r="J969" s="1"/>
      <c r="K969" s="1"/>
      <c r="L969" s="1"/>
      <c r="M969" s="1"/>
    </row>
    <row r="970" spans="10:13" ht="15.75" customHeight="1" x14ac:dyDescent="0.2">
      <c r="J970" s="1"/>
      <c r="K970" s="1"/>
      <c r="L970" s="1"/>
      <c r="M970" s="1"/>
    </row>
    <row r="971" spans="10:13" ht="15.75" customHeight="1" x14ac:dyDescent="0.2">
      <c r="J971" s="1"/>
      <c r="K971" s="1"/>
      <c r="L971" s="1"/>
      <c r="M971" s="1"/>
    </row>
    <row r="972" spans="10:13" ht="15.75" customHeight="1" x14ac:dyDescent="0.2">
      <c r="J972" s="1"/>
      <c r="K972" s="1"/>
      <c r="L972" s="1"/>
      <c r="M972" s="1"/>
    </row>
    <row r="973" spans="10:13" ht="15.75" customHeight="1" x14ac:dyDescent="0.2">
      <c r="J973" s="1"/>
      <c r="K973" s="1"/>
      <c r="L973" s="1"/>
      <c r="M973" s="1"/>
    </row>
    <row r="974" spans="10:13" ht="15.75" customHeight="1" x14ac:dyDescent="0.2">
      <c r="J974" s="1"/>
      <c r="K974" s="1"/>
      <c r="L974" s="1"/>
      <c r="M974" s="1"/>
    </row>
    <row r="975" spans="10:13" ht="15.75" customHeight="1" x14ac:dyDescent="0.2">
      <c r="J975" s="1"/>
      <c r="K975" s="1"/>
      <c r="L975" s="1"/>
      <c r="M975" s="1"/>
    </row>
    <row r="976" spans="10:13" ht="15.75" customHeight="1" x14ac:dyDescent="0.2">
      <c r="J976" s="1"/>
      <c r="K976" s="1"/>
      <c r="L976" s="1"/>
      <c r="M976" s="1"/>
    </row>
    <row r="977" spans="10:13" ht="15.75" customHeight="1" x14ac:dyDescent="0.2">
      <c r="J977" s="1"/>
      <c r="K977" s="1"/>
      <c r="L977" s="1"/>
      <c r="M977" s="1"/>
    </row>
    <row r="978" spans="10:13" ht="15.75" customHeight="1" x14ac:dyDescent="0.2">
      <c r="J978" s="1"/>
      <c r="K978" s="1"/>
      <c r="L978" s="1"/>
      <c r="M978" s="1"/>
    </row>
    <row r="979" spans="10:13" ht="15.75" customHeight="1" x14ac:dyDescent="0.2">
      <c r="J979" s="1"/>
      <c r="K979" s="1"/>
      <c r="L979" s="1"/>
      <c r="M979" s="1"/>
    </row>
    <row r="980" spans="10:13" ht="15.75" customHeight="1" x14ac:dyDescent="0.2">
      <c r="J980" s="1"/>
      <c r="K980" s="1"/>
      <c r="L980" s="1"/>
      <c r="M980" s="1"/>
    </row>
    <row r="981" spans="10:13" ht="15.75" customHeight="1" x14ac:dyDescent="0.2">
      <c r="J981" s="1"/>
      <c r="K981" s="1"/>
      <c r="L981" s="1"/>
      <c r="M981" s="1"/>
    </row>
    <row r="982" spans="10:13" ht="15.75" customHeight="1" x14ac:dyDescent="0.2">
      <c r="J982" s="1"/>
      <c r="K982" s="1"/>
      <c r="L982" s="1"/>
      <c r="M982" s="1"/>
    </row>
    <row r="983" spans="10:13" ht="15.75" customHeight="1" x14ac:dyDescent="0.2">
      <c r="J983" s="1"/>
      <c r="K983" s="1"/>
      <c r="L983" s="1"/>
      <c r="M983" s="1"/>
    </row>
    <row r="984" spans="10:13" ht="15.75" customHeight="1" x14ac:dyDescent="0.2">
      <c r="J984" s="1"/>
      <c r="K984" s="1"/>
      <c r="L984" s="1"/>
      <c r="M984" s="1"/>
    </row>
    <row r="985" spans="10:13" ht="15.75" customHeight="1" x14ac:dyDescent="0.2">
      <c r="J985" s="1"/>
      <c r="K985" s="1"/>
      <c r="L985" s="1"/>
      <c r="M985" s="1"/>
    </row>
    <row r="986" spans="10:13" ht="15.75" customHeight="1" x14ac:dyDescent="0.2">
      <c r="J986" s="1"/>
      <c r="K986" s="1"/>
      <c r="L986" s="1"/>
      <c r="M986" s="1"/>
    </row>
    <row r="987" spans="10:13" ht="15.75" customHeight="1" x14ac:dyDescent="0.2">
      <c r="J987" s="1"/>
      <c r="K987" s="1"/>
      <c r="L987" s="1"/>
      <c r="M987" s="1"/>
    </row>
    <row r="988" spans="10:13" ht="15.75" customHeight="1" x14ac:dyDescent="0.2">
      <c r="J988" s="1"/>
      <c r="K988" s="1"/>
      <c r="L988" s="1"/>
      <c r="M988" s="1"/>
    </row>
    <row r="989" spans="10:13" ht="15.75" customHeight="1" x14ac:dyDescent="0.2">
      <c r="J989" s="1"/>
      <c r="K989" s="1"/>
      <c r="L989" s="1"/>
      <c r="M989" s="1"/>
    </row>
    <row r="990" spans="10:13" ht="15.75" customHeight="1" x14ac:dyDescent="0.2">
      <c r="J990" s="1"/>
      <c r="K990" s="1"/>
      <c r="L990" s="1"/>
      <c r="M990" s="1"/>
    </row>
    <row r="991" spans="10:13" ht="15.75" customHeight="1" x14ac:dyDescent="0.2">
      <c r="J991" s="1"/>
      <c r="K991" s="1"/>
      <c r="L991" s="1"/>
      <c r="M991" s="1"/>
    </row>
    <row r="992" spans="10:13" ht="15.75" customHeight="1" x14ac:dyDescent="0.2">
      <c r="J992" s="1"/>
      <c r="K992" s="1"/>
      <c r="L992" s="1"/>
      <c r="M992" s="1"/>
    </row>
    <row r="993" spans="10:13" ht="15.75" customHeight="1" x14ac:dyDescent="0.2">
      <c r="J993" s="1"/>
      <c r="K993" s="1"/>
      <c r="L993" s="1"/>
      <c r="M993" s="1"/>
    </row>
    <row r="994" spans="10:13" ht="15.75" customHeight="1" x14ac:dyDescent="0.2">
      <c r="J994" s="1"/>
      <c r="K994" s="1"/>
      <c r="L994" s="1"/>
      <c r="M994" s="1"/>
    </row>
    <row r="995" spans="10:13" ht="15.75" customHeight="1" x14ac:dyDescent="0.2">
      <c r="J995" s="1"/>
      <c r="K995" s="1"/>
      <c r="L995" s="1"/>
      <c r="M995" s="1"/>
    </row>
    <row r="996" spans="10:13" ht="15.75" customHeight="1" x14ac:dyDescent="0.2">
      <c r="J996" s="1"/>
      <c r="K996" s="1"/>
      <c r="L996" s="1"/>
      <c r="M996" s="1"/>
    </row>
    <row r="997" spans="10:13" ht="15.75" customHeight="1" x14ac:dyDescent="0.2">
      <c r="J997" s="1"/>
      <c r="K997" s="1"/>
      <c r="L997" s="1"/>
      <c r="M997" s="1"/>
    </row>
    <row r="998" spans="10:13" ht="15.75" customHeight="1" x14ac:dyDescent="0.2">
      <c r="J998" s="1"/>
      <c r="K998" s="1"/>
      <c r="L998" s="1"/>
      <c r="M998" s="1"/>
    </row>
    <row r="999" spans="10:13" ht="15.75" customHeight="1" x14ac:dyDescent="0.2">
      <c r="J999" s="1"/>
      <c r="K999" s="1"/>
      <c r="L999" s="1"/>
      <c r="M999" s="1"/>
    </row>
    <row r="1000" spans="10:13" ht="15.75" customHeight="1" x14ac:dyDescent="0.2">
      <c r="J1000" s="1"/>
      <c r="K1000" s="1"/>
      <c r="L1000" s="1"/>
      <c r="M1000" s="1"/>
    </row>
  </sheetData>
  <sheetProtection sheet="1" objects="1" scenarios="1"/>
  <mergeCells count="11">
    <mergeCell ref="Q1:S1"/>
    <mergeCell ref="B13:C13"/>
    <mergeCell ref="D13:E13"/>
    <mergeCell ref="F13:G13"/>
    <mergeCell ref="B18:C18"/>
    <mergeCell ref="C111:C112"/>
    <mergeCell ref="C107:C108"/>
    <mergeCell ref="C109:C110"/>
    <mergeCell ref="C91:E91"/>
    <mergeCell ref="J1:L1"/>
    <mergeCell ref="C49:D49"/>
  </mergeCells>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Landing page</vt:lpstr>
      <vt:lpstr>I. Reserves data</vt:lpstr>
      <vt:lpstr>II. Production forecast data</vt:lpstr>
      <vt:lpstr>III. Expansion data</vt:lpstr>
      <vt:lpstr>Summary results</vt:lpstr>
      <vt:lpstr>1.0. Fossil Fuel Assumptions</vt:lpstr>
      <vt:lpstr>2.0. Land Assumptions</vt:lpstr>
      <vt:lpstr>3.0. Lists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Khaled Gaafar</dc:creator>
  <cp:lastModifiedBy>Khaled Gaafar</cp:lastModifiedBy>
  <dcterms:created xsi:type="dcterms:W3CDTF">2025-05-14T10:58:02Z</dcterms:created>
  <dcterms:modified xsi:type="dcterms:W3CDTF">2025-12-04T13:03:00Z</dcterms:modified>
</cp:coreProperties>
</file>